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/>
  <mc:AlternateContent xmlns:mc="http://schemas.openxmlformats.org/markup-compatibility/2006">
    <mc:Choice Requires="x15">
      <x15ac:absPath xmlns:x15ac="http://schemas.microsoft.com/office/spreadsheetml/2010/11/ac" url="D:\Budget\Budget Update by Month\"/>
    </mc:Choice>
  </mc:AlternateContent>
  <xr:revisionPtr revIDLastSave="0" documentId="13_ncr:1_{48588624-F17E-4581-BEC2-9CFA7505F39A}" xr6:coauthVersionLast="36" xr6:coauthVersionMax="36" xr10:uidLastSave="{00000000-0000-0000-0000-000000000000}"/>
  <bookViews>
    <workbookView xWindow="0" yWindow="0" windowWidth="18870" windowHeight="9960" xr2:uid="{00000000-000D-0000-FFFF-FFFF00000000}"/>
  </bookViews>
  <sheets>
    <sheet name="Update by Month" sheetId="1" r:id="rId1"/>
    <sheet name="PT Payroll" sheetId="3" r:id="rId2"/>
    <sheet name="Annual Report Tracking" sheetId="2" r:id="rId3"/>
  </sheets>
  <definedNames>
    <definedName name="_xlnm.Print_Area" localSheetId="2">'Annual Report Tracking'!$A$1:$Q$7</definedName>
    <definedName name="_xlnm.Print_Area" localSheetId="0">'Update by Month'!$B$1:$Q$36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19" i="3" l="1"/>
  <c r="Z19" i="3"/>
  <c r="Z20" i="3" s="1"/>
  <c r="Y19" i="3"/>
  <c r="X19" i="3"/>
  <c r="W19" i="3"/>
  <c r="V19" i="3"/>
  <c r="V20" i="3" s="1"/>
  <c r="U19" i="3"/>
  <c r="T19" i="3"/>
  <c r="S19" i="3"/>
  <c r="R19" i="3"/>
  <c r="R20" i="3" s="1"/>
  <c r="Q19" i="3"/>
  <c r="P19" i="3"/>
  <c r="O19" i="3"/>
  <c r="N19" i="3"/>
  <c r="N20" i="3" s="1"/>
  <c r="M19" i="3"/>
  <c r="L19" i="3"/>
  <c r="K19" i="3"/>
  <c r="J19" i="3"/>
  <c r="J20" i="3" s="1"/>
  <c r="I19" i="3"/>
  <c r="H19" i="3"/>
  <c r="G19" i="3"/>
  <c r="F19" i="3"/>
  <c r="F20" i="3" s="1"/>
  <c r="E19" i="3"/>
  <c r="D19" i="3"/>
  <c r="C19" i="3"/>
  <c r="B19" i="3"/>
  <c r="B20" i="3" s="1"/>
  <c r="AB20" i="3" s="1"/>
  <c r="AA18" i="3"/>
  <c r="Z18" i="3"/>
  <c r="Y18" i="3"/>
  <c r="X18" i="3"/>
  <c r="W18" i="3"/>
  <c r="V18" i="3"/>
  <c r="U18" i="3"/>
  <c r="T18" i="3"/>
  <c r="S18" i="3"/>
  <c r="R18" i="3"/>
  <c r="Q18" i="3"/>
  <c r="P18" i="3"/>
  <c r="O18" i="3"/>
  <c r="N18" i="3"/>
  <c r="M18" i="3"/>
  <c r="L18" i="3"/>
  <c r="K18" i="3"/>
  <c r="J18" i="3"/>
  <c r="I18" i="3"/>
  <c r="H18" i="3"/>
  <c r="G18" i="3"/>
  <c r="F18" i="3"/>
  <c r="E18" i="3"/>
  <c r="D18" i="3"/>
  <c r="AB18" i="3" s="1"/>
  <c r="C18" i="3"/>
  <c r="B18" i="3"/>
  <c r="AA17" i="3"/>
  <c r="AA20" i="3" s="1"/>
  <c r="Z17" i="3"/>
  <c r="Y17" i="3"/>
  <c r="Y20" i="3" s="1"/>
  <c r="X17" i="3"/>
  <c r="X20" i="3" s="1"/>
  <c r="W17" i="3"/>
  <c r="W20" i="3" s="1"/>
  <c r="V17" i="3"/>
  <c r="U17" i="3"/>
  <c r="U20" i="3" s="1"/>
  <c r="T17" i="3"/>
  <c r="T20" i="3" s="1"/>
  <c r="S17" i="3"/>
  <c r="S20" i="3" s="1"/>
  <c r="R17" i="3"/>
  <c r="Q17" i="3"/>
  <c r="Q20" i="3" s="1"/>
  <c r="P17" i="3"/>
  <c r="P20" i="3" s="1"/>
  <c r="O17" i="3"/>
  <c r="O20" i="3" s="1"/>
  <c r="N17" i="3"/>
  <c r="M17" i="3"/>
  <c r="M20" i="3" s="1"/>
  <c r="L17" i="3"/>
  <c r="L20" i="3" s="1"/>
  <c r="K17" i="3"/>
  <c r="K20" i="3" s="1"/>
  <c r="J17" i="3"/>
  <c r="I17" i="3"/>
  <c r="I20" i="3" s="1"/>
  <c r="H17" i="3"/>
  <c r="H20" i="3" s="1"/>
  <c r="G17" i="3"/>
  <c r="G20" i="3" s="1"/>
  <c r="F17" i="3"/>
  <c r="E17" i="3"/>
  <c r="E20" i="3" s="1"/>
  <c r="D17" i="3"/>
  <c r="D20" i="3" s="1"/>
  <c r="C17" i="3"/>
  <c r="C20" i="3" s="1"/>
  <c r="B17" i="3"/>
  <c r="AA15" i="3"/>
  <c r="Z15" i="3"/>
  <c r="Y15" i="3"/>
  <c r="X15" i="3"/>
  <c r="W15" i="3"/>
  <c r="V15" i="3"/>
  <c r="U15" i="3"/>
  <c r="T15" i="3"/>
  <c r="S15" i="3"/>
  <c r="R15" i="3"/>
  <c r="Q15" i="3"/>
  <c r="P15" i="3"/>
  <c r="O15" i="3"/>
  <c r="N15" i="3"/>
  <c r="M15" i="3"/>
  <c r="L15" i="3"/>
  <c r="K15" i="3"/>
  <c r="J15" i="3"/>
  <c r="I15" i="3"/>
  <c r="H15" i="3"/>
  <c r="G15" i="3"/>
  <c r="F15" i="3"/>
  <c r="E15" i="3"/>
  <c r="D15" i="3"/>
  <c r="C15" i="3"/>
  <c r="B15" i="3"/>
  <c r="AC14" i="3"/>
  <c r="AD14" i="3" s="1"/>
  <c r="AD13" i="3"/>
  <c r="AC13" i="3"/>
  <c r="AC12" i="3"/>
  <c r="AD12" i="3" s="1"/>
  <c r="AD11" i="3"/>
  <c r="AC11" i="3"/>
  <c r="X28" i="3" s="1"/>
  <c r="AC10" i="3"/>
  <c r="AD10" i="3" s="1"/>
  <c r="AD9" i="3"/>
  <c r="AC9" i="3"/>
  <c r="V27" i="3" s="1"/>
  <c r="V28" i="3" s="1"/>
  <c r="AC8" i="3"/>
  <c r="AD8" i="3" s="1"/>
  <c r="H7" i="3"/>
  <c r="AC7" i="3" s="1"/>
  <c r="AD7" i="3" s="1"/>
  <c r="AC6" i="3"/>
  <c r="AC15" i="3" s="1"/>
  <c r="AD15" i="3" s="1"/>
  <c r="AC5" i="3"/>
  <c r="T27" i="3" s="1"/>
  <c r="T28" i="3" s="1"/>
  <c r="C26" i="2"/>
  <c r="C25" i="2"/>
  <c r="AB28" i="3" l="1"/>
  <c r="AD6" i="3"/>
  <c r="AB17" i="3"/>
  <c r="X27" i="3"/>
  <c r="AD5" i="3"/>
  <c r="AB19" i="3"/>
  <c r="O18" i="1"/>
  <c r="O19" i="1"/>
  <c r="O20" i="1"/>
  <c r="Q19" i="1"/>
  <c r="Q20" i="1"/>
  <c r="P20" i="1"/>
  <c r="P18" i="1"/>
  <c r="Q18" i="1"/>
  <c r="C30" i="2" l="1"/>
  <c r="C29" i="2"/>
  <c r="C27" i="2"/>
  <c r="O3" i="1"/>
  <c r="O4" i="1"/>
  <c r="O5" i="1"/>
  <c r="O6" i="1"/>
  <c r="O7" i="1"/>
  <c r="O8" i="1"/>
  <c r="O9" i="1"/>
  <c r="O10" i="1"/>
  <c r="O11" i="1"/>
  <c r="O12" i="1"/>
  <c r="O13" i="1"/>
  <c r="O14" i="1"/>
  <c r="O15" i="1"/>
  <c r="O16" i="1"/>
  <c r="O17" i="1"/>
  <c r="O21" i="1"/>
  <c r="O22" i="1"/>
  <c r="O23" i="1"/>
  <c r="O24" i="1"/>
  <c r="O25" i="1"/>
  <c r="O26" i="1"/>
  <c r="O27" i="1"/>
  <c r="O28" i="1"/>
  <c r="O2" i="1"/>
  <c r="Q7" i="1" l="1"/>
  <c r="Q9" i="1"/>
  <c r="Q10" i="1"/>
  <c r="Q11" i="1"/>
  <c r="Q5" i="1"/>
  <c r="Q6" i="1"/>
  <c r="Q4" i="1"/>
  <c r="P13" i="1" l="1"/>
  <c r="P17" i="1"/>
  <c r="Q21" i="1" l="1"/>
  <c r="P34" i="1" l="1"/>
  <c r="C28" i="1" l="1"/>
  <c r="Q12" i="1" l="1"/>
  <c r="Q2" i="1"/>
  <c r="Q3" i="1"/>
  <c r="Q22" i="1"/>
  <c r="Q23" i="1"/>
  <c r="Q24" i="1"/>
  <c r="Q25" i="1"/>
  <c r="Q27" i="1"/>
  <c r="Q26" i="1"/>
  <c r="Q8" i="1"/>
  <c r="D28" i="1" l="1"/>
  <c r="P33" i="1" l="1"/>
  <c r="P35" i="1" s="1"/>
  <c r="P32" i="1"/>
  <c r="P28" i="1"/>
  <c r="Q17" i="1"/>
  <c r="Q16" i="1"/>
  <c r="Q15" i="1"/>
  <c r="Q14" i="1"/>
  <c r="Q13" i="1"/>
  <c r="P36" i="1" l="1"/>
  <c r="Q28" i="1"/>
</calcChain>
</file>

<file path=xl/sharedStrings.xml><?xml version="1.0" encoding="utf-8"?>
<sst xmlns="http://schemas.openxmlformats.org/spreadsheetml/2006/main" count="215" uniqueCount="169">
  <si>
    <t>Account Number</t>
  </si>
  <si>
    <t>Account Title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</si>
  <si>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</si>
  <si>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</si>
  <si>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</si>
  <si>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</si>
  <si>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</si>
  <si>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</si>
  <si>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</si>
  <si>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</si>
  <si>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</si>
  <si>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</si>
  <si>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</si>
  <si>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</si>
  <si>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 Expended</t>
  </si>
  <si>
    <t xml:space="preserve">Budgeted </t>
  </si>
  <si>
    <t>Remaining</t>
  </si>
  <si>
    <t>280-55110-101</t>
  </si>
  <si>
    <t>Salaries - Regular</t>
  </si>
  <si>
    <t>280-55110-103</t>
  </si>
  <si>
    <t>Salaries - Part-Time</t>
  </si>
  <si>
    <t>Social Security</t>
  </si>
  <si>
    <t>280-55110-104</t>
  </si>
  <si>
    <t>Retirement</t>
  </si>
  <si>
    <t>280-55110-105</t>
  </si>
  <si>
    <t>Health Insurance</t>
  </si>
  <si>
    <t>280-55110-107</t>
  </si>
  <si>
    <t>Medicare</t>
  </si>
  <si>
    <t>280-55110-108</t>
  </si>
  <si>
    <t>Longevity</t>
  </si>
  <si>
    <t>280-55110-109</t>
  </si>
  <si>
    <t>Disability Ins.</t>
  </si>
  <si>
    <t>280-55110-110</t>
  </si>
  <si>
    <t>Flex Benefits</t>
  </si>
  <si>
    <t>280-55110-112</t>
  </si>
  <si>
    <t>Life Insurance</t>
  </si>
  <si>
    <t>280-55110-210</t>
  </si>
  <si>
    <t>280-55110-216</t>
  </si>
  <si>
    <t>Contracted Services</t>
  </si>
  <si>
    <t>280-55110-220</t>
  </si>
  <si>
    <t>Telephone</t>
  </si>
  <si>
    <t>280-55110-222</t>
  </si>
  <si>
    <t>Electric</t>
  </si>
  <si>
    <t>280-55110-224</t>
  </si>
  <si>
    <t>Water &amp; Sewer</t>
  </si>
  <si>
    <t>280-55110-310</t>
  </si>
  <si>
    <t>Library Supplies &amp; Expense</t>
  </si>
  <si>
    <t>280-55110-320</t>
  </si>
  <si>
    <t>280-55110-330</t>
  </si>
  <si>
    <t xml:space="preserve">Travel/Education </t>
  </si>
  <si>
    <t>280-55110-345</t>
  </si>
  <si>
    <t>Memberships</t>
  </si>
  <si>
    <t>280-55110-358</t>
  </si>
  <si>
    <t>Fuel - Natural Gas</t>
  </si>
  <si>
    <t>280-55110-380</t>
  </si>
  <si>
    <t>Technology</t>
  </si>
  <si>
    <t>280-55110-510</t>
  </si>
  <si>
    <t>Property &amp; Liability Ins.</t>
  </si>
  <si>
    <t>280-55112-101</t>
  </si>
  <si>
    <t>DPW Salaries-Regular</t>
  </si>
  <si>
    <t xml:space="preserve">Totals: </t>
  </si>
  <si>
    <t>Fine Fund</t>
  </si>
  <si>
    <t>Fine Fund Spent Checking</t>
  </si>
  <si>
    <t>Fine Fund Spent Cash</t>
  </si>
  <si>
    <t>Fine Fund Deposited</t>
  </si>
  <si>
    <t xml:space="preserve">(small gifts, </t>
  </si>
  <si>
    <t>fines, and fees)</t>
  </si>
  <si>
    <t xml:space="preserve">accrued </t>
  </si>
  <si>
    <t>spent</t>
  </si>
  <si>
    <t>Annual Report Numbers Tracking</t>
  </si>
  <si>
    <t>V. Revenue</t>
  </si>
  <si>
    <t xml:space="preserve">V.1. Local Appropriation </t>
  </si>
  <si>
    <t>V.2.A. Home County</t>
  </si>
  <si>
    <t>V.2.B. Other Counties</t>
  </si>
  <si>
    <t>City</t>
  </si>
  <si>
    <t>(name of county)</t>
  </si>
  <si>
    <t>(other county 1)</t>
  </si>
  <si>
    <t xml:space="preserve">(other county 2) </t>
  </si>
  <si>
    <t xml:space="preserve">(other county 3) </t>
  </si>
  <si>
    <t>(other county 4)</t>
  </si>
  <si>
    <t>(other county 5)</t>
  </si>
  <si>
    <t>Amount</t>
  </si>
  <si>
    <t>V.3.A. State Funding</t>
  </si>
  <si>
    <t>V.3.B. State Funding carried over</t>
  </si>
  <si>
    <t>V.4. Federal Funding (LSTA,etc)</t>
  </si>
  <si>
    <t>V.5. Contract Income</t>
  </si>
  <si>
    <t>V.6. Funds Carried Forward</t>
  </si>
  <si>
    <t>V.7. All Other Operating Income</t>
  </si>
  <si>
    <t>V.8. Total Operating Income</t>
  </si>
  <si>
    <t>autopopulates</t>
  </si>
  <si>
    <t>V.9. Current Year Appropriation</t>
  </si>
  <si>
    <t>you should know this at or near the start of the new year</t>
  </si>
  <si>
    <t xml:space="preserve">you should know this Jan 1. </t>
  </si>
  <si>
    <t>Notes</t>
  </si>
  <si>
    <t>Label/Description</t>
  </si>
  <si>
    <t>add this as you receive it</t>
  </si>
  <si>
    <t xml:space="preserve">add this as you receive it; may know Jan 1. </t>
  </si>
  <si>
    <t>Fill in after municipality sets your budget for the next year (Oct/Nov)</t>
  </si>
  <si>
    <t xml:space="preserve">V.10. Exempt from County tax? </t>
  </si>
  <si>
    <t>VI. Operating Expenditures</t>
  </si>
  <si>
    <t>VI.1. Salaries and Wages</t>
  </si>
  <si>
    <t>Add Full time and part time totals from budget update-by-month spreadsheet</t>
  </si>
  <si>
    <t>VI.2. Benefits</t>
  </si>
  <si>
    <t>add all benefit lines from budget update-by-month spreadsheet or final total from municipality</t>
  </si>
  <si>
    <t>Print Materials</t>
  </si>
  <si>
    <t>Electronic Materials (not WPLC fee)</t>
  </si>
  <si>
    <t>AV Materials</t>
  </si>
  <si>
    <t>Other Materials</t>
  </si>
  <si>
    <t>add books and periodicals; total from budget update-by-month spreadsheet plus any cash/fine funds used outside of budget process</t>
  </si>
  <si>
    <t>only if anything was spent beyond the WPLC contract fee</t>
  </si>
  <si>
    <t>add audiobooks, videos, and music; total from budget update-by-month spreadsheet plus any cash/fine funds used outside of budget process</t>
  </si>
  <si>
    <t>describe (videogames, kits, supplies)</t>
  </si>
  <si>
    <t>System Contract name</t>
  </si>
  <si>
    <t>WPLC</t>
  </si>
  <si>
    <t>Other Contract Name</t>
  </si>
  <si>
    <t xml:space="preserve">you should know this Jan 1, or add when a contract is signed. </t>
  </si>
  <si>
    <t>list any money you spent on operations that came from federal funds as it gets spent</t>
  </si>
  <si>
    <t xml:space="preserve">Add all expenses that aren't listed above for the full year. (likely a year-end task) </t>
  </si>
  <si>
    <t>answer based on your situation</t>
  </si>
  <si>
    <t>add total spent on materials from book budget that don't fit in the above 3 categories; pull from budget update-by-month spreadsheet</t>
  </si>
  <si>
    <t>VII. Capital Rev., Exp., Debt, Rent</t>
  </si>
  <si>
    <t>VII.1.A. Cap. Income Federal</t>
  </si>
  <si>
    <t>VII.1.B. Cap. Income State</t>
  </si>
  <si>
    <t>VII.1.C. Cap. Income Municipal</t>
  </si>
  <si>
    <t>VII.1.D. Cap. Income County</t>
  </si>
  <si>
    <t>VI.3.A. Print Materials</t>
  </si>
  <si>
    <t>VI.3.B. Electronic materials</t>
  </si>
  <si>
    <t>VI.3.C. Audiovisual materials</t>
  </si>
  <si>
    <t>VI.3.D. Other materials</t>
  </si>
  <si>
    <t xml:space="preserve">VI.3.E. Subtotal </t>
  </si>
  <si>
    <t>VI.4. Contracts for Services</t>
  </si>
  <si>
    <t>VI.5. Other Operating Expenditures</t>
  </si>
  <si>
    <t>VI.6. Total Operating Expenditures</t>
  </si>
  <si>
    <t>VI.7. Federal Exp. From line 6</t>
  </si>
  <si>
    <t>VII.1.E. Cap. Income Other</t>
  </si>
  <si>
    <t>VII.2. Debt Retirement</t>
  </si>
  <si>
    <t>VII.3. Rent paid to Municipality/County</t>
  </si>
  <si>
    <t xml:space="preserve">should know this amount Jan 1. </t>
  </si>
  <si>
    <t>VIII. Other Funds Held by Library Board</t>
  </si>
  <si>
    <t>Amount Revenue</t>
  </si>
  <si>
    <t>Amount Expended</t>
  </si>
  <si>
    <t>IX. Trust Funds</t>
  </si>
  <si>
    <t>Input beginning balance on or around Jan. 1. Track any additions and subtractions here</t>
  </si>
  <si>
    <t>additions</t>
  </si>
  <si>
    <t>subtractions</t>
  </si>
  <si>
    <t>beginning amount</t>
  </si>
  <si>
    <t>Schreiner Memorial Library</t>
  </si>
  <si>
    <t>Part Time Payroll, 2018</t>
  </si>
  <si>
    <t>Total Hours Worked</t>
  </si>
  <si>
    <t>Avg/wk</t>
  </si>
  <si>
    <t>General Fund</t>
  </si>
  <si>
    <t>Asst. II (16.75)</t>
  </si>
  <si>
    <t>Asst. I (13.50)</t>
  </si>
  <si>
    <t>Shelver (9.25)</t>
  </si>
  <si>
    <t>Page (8.50)</t>
  </si>
  <si>
    <t>Total - General Fund</t>
  </si>
  <si>
    <t>Under/Over Budget by period Asst II</t>
  </si>
  <si>
    <t>Under/Over Budget by period Asst I</t>
  </si>
  <si>
    <t>Under/Over Budget by period Page/Shelver</t>
  </si>
  <si>
    <t>Net over/under Budget by period</t>
  </si>
  <si>
    <t>PT Budget Spendings To Date</t>
  </si>
  <si>
    <t>Assistant II</t>
  </si>
  <si>
    <t xml:space="preserve">Assistant I </t>
  </si>
  <si>
    <t>Shelver/Page</t>
  </si>
  <si>
    <t>Lancaster</t>
  </si>
  <si>
    <t>Hours worked</t>
  </si>
  <si>
    <t>Total budget spent</t>
  </si>
  <si>
    <t>Total salary</t>
  </si>
  <si>
    <t>Maint. And Service Agreements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</si>
</sst>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[$-409]d\-mmm;@"/>
  </numFmts>
  <fonts count="22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1"/>
      <color rgb="FF0061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0"/>
      <name val="Book Antiqua"/>
      <family val="2"/>
    </font>
    <font>
      <b/>
      <i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6100"/>
      <name val="Calibri"/>
      <family val="2"/>
      <scheme val="minor"/>
    </font>
    <font>
      <b/>
      <sz val="12"/>
      <name val="Arial"/>
      <family val="2"/>
    </font>
    <font>
      <sz val="12"/>
      <color theme="5" tint="-0.499984740745262"/>
      <name val="Calibri"/>
      <family val="2"/>
      <scheme val="minor"/>
    </font>
    <font>
      <b/>
      <sz val="12"/>
      <color theme="5" tint="-0.499984740745262"/>
      <name val="Calibri"/>
      <family val="2"/>
      <scheme val="minor"/>
    </font>
    <font>
      <b/>
      <sz val="12"/>
      <color theme="5" tint="-0.499984740745262"/>
      <name val="Arial"/>
      <family val="2"/>
    </font>
    <font>
      <sz val="12"/>
      <name val="Calibri"/>
      <family val="2"/>
      <scheme val="minor"/>
    </font>
    <font>
      <b/>
      <sz val="12"/>
      <color rgb="FF006100"/>
      <name val="Calibri"/>
      <family val="2"/>
      <scheme val="minor"/>
    </font>
    <font>
      <sz val="12"/>
      <color rgb="FF9C0006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A5A5A5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44" fontId="6" fillId="0" borderId="0" applyFont="0" applyFill="0" applyBorder="0" applyAlignment="0" applyProtection="0"/>
    <xf numFmtId="0" fontId="7" fillId="14" borderId="3" applyNumberFormat="0" applyAlignment="0" applyProtection="0"/>
  </cellStyleXfs>
  <cellXfs count="148">
    <xf numFmtId="0" fontId="0" fillId="0" borderId="0" xfId="0"/>
    <xf numFmtId="44" fontId="0" fillId="0" borderId="0" xfId="0" applyNumberFormat="1"/>
    <xf numFmtId="44" fontId="1" fillId="2" borderId="0" xfId="1" applyNumberFormat="1"/>
    <xf numFmtId="0" fontId="1" fillId="2" borderId="0" xfId="1"/>
    <xf numFmtId="0" fontId="3" fillId="0" borderId="0" xfId="0" applyFont="1"/>
    <xf numFmtId="0" fontId="0" fillId="0" borderId="0" xfId="0" applyAlignment="1">
      <alignment wrapText="1"/>
    </xf>
    <xf numFmtId="44" fontId="0" fillId="0" borderId="0" xfId="0" applyNumberFormat="1" applyAlignment="1">
      <alignment wrapText="1"/>
    </xf>
    <xf numFmtId="0" fontId="3" fillId="0" borderId="0" xfId="0" applyFont="1" applyAlignment="1">
      <alignment wrapText="1"/>
    </xf>
    <xf numFmtId="0" fontId="0" fillId="0" borderId="0" xfId="0" applyFill="1"/>
    <xf numFmtId="0" fontId="0" fillId="0" borderId="0" xfId="0" applyFill="1" applyAlignment="1">
      <alignment wrapText="1"/>
    </xf>
    <xf numFmtId="0" fontId="1" fillId="0" borderId="0" xfId="1" applyFill="1"/>
    <xf numFmtId="0" fontId="0" fillId="7" borderId="0" xfId="0" applyFill="1"/>
    <xf numFmtId="0" fontId="0" fillId="7" borderId="0" xfId="0" applyFill="1" applyAlignment="1">
      <alignment wrapText="1"/>
    </xf>
    <xf numFmtId="0" fontId="1" fillId="7" borderId="0" xfId="1" applyFill="1"/>
    <xf numFmtId="44" fontId="0" fillId="0" borderId="0" xfId="3" applyFont="1"/>
    <xf numFmtId="0" fontId="0" fillId="9" borderId="0" xfId="0" applyFill="1"/>
    <xf numFmtId="0" fontId="0" fillId="9" borderId="0" xfId="0" applyFill="1" applyAlignment="1">
      <alignment wrapText="1"/>
    </xf>
    <xf numFmtId="0" fontId="1" fillId="9" borderId="0" xfId="1" applyFill="1"/>
    <xf numFmtId="0" fontId="3" fillId="10" borderId="0" xfId="0" applyFont="1" applyFill="1"/>
    <xf numFmtId="0" fontId="3" fillId="10" borderId="0" xfId="0" applyFont="1" applyFill="1" applyAlignment="1">
      <alignment wrapText="1"/>
    </xf>
    <xf numFmtId="0" fontId="3" fillId="10" borderId="0" xfId="0" applyFont="1" applyFill="1" applyAlignment="1"/>
    <xf numFmtId="44" fontId="3" fillId="10" borderId="0" xfId="0" applyNumberFormat="1" applyFont="1" applyFill="1"/>
    <xf numFmtId="44" fontId="3" fillId="10" borderId="0" xfId="0" applyNumberFormat="1" applyFont="1" applyFill="1" applyAlignment="1">
      <alignment wrapText="1"/>
    </xf>
    <xf numFmtId="0" fontId="5" fillId="2" borderId="0" xfId="1" applyFont="1"/>
    <xf numFmtId="44" fontId="0" fillId="0" borderId="0" xfId="3" applyFont="1" applyAlignment="1">
      <alignment wrapText="1"/>
    </xf>
    <xf numFmtId="0" fontId="3" fillId="7" borderId="0" xfId="0" applyFont="1" applyFill="1" applyAlignment="1">
      <alignment wrapText="1"/>
    </xf>
    <xf numFmtId="0" fontId="3" fillId="0" borderId="0" xfId="0" applyFont="1" applyFill="1" applyAlignment="1">
      <alignment wrapText="1"/>
    </xf>
    <xf numFmtId="0" fontId="3" fillId="9" borderId="0" xfId="0" applyFont="1" applyFill="1" applyAlignment="1">
      <alignment wrapText="1"/>
    </xf>
    <xf numFmtId="0" fontId="3" fillId="11" borderId="0" xfId="0" applyFont="1" applyFill="1"/>
    <xf numFmtId="0" fontId="3" fillId="11" borderId="0" xfId="0" applyFont="1" applyFill="1" applyAlignment="1">
      <alignment wrapText="1"/>
    </xf>
    <xf numFmtId="0" fontId="3" fillId="0" borderId="0" xfId="0" applyFont="1" applyBorder="1" applyAlignment="1">
      <alignment wrapText="1"/>
    </xf>
    <xf numFmtId="44" fontId="3" fillId="0" borderId="0" xfId="0" applyNumberFormat="1" applyFont="1" applyBorder="1"/>
    <xf numFmtId="44" fontId="1" fillId="2" borderId="0" xfId="1" applyNumberFormat="1" applyBorder="1"/>
    <xf numFmtId="0" fontId="3" fillId="0" borderId="0" xfId="0" applyFont="1" applyBorder="1"/>
    <xf numFmtId="44" fontId="5" fillId="2" borderId="0" xfId="1" applyNumberFormat="1" applyFont="1" applyBorder="1"/>
    <xf numFmtId="44" fontId="0" fillId="0" borderId="0" xfId="0" applyNumberFormat="1" applyBorder="1"/>
    <xf numFmtId="44" fontId="0" fillId="0" borderId="0" xfId="0" applyNumberFormat="1" applyBorder="1" applyAlignment="1">
      <alignment wrapText="1"/>
    </xf>
    <xf numFmtId="0" fontId="0" fillId="0" borderId="0" xfId="0" applyBorder="1"/>
    <xf numFmtId="0" fontId="4" fillId="0" borderId="0" xfId="0" applyFont="1"/>
    <xf numFmtId="164" fontId="3" fillId="0" borderId="0" xfId="0" applyNumberFormat="1" applyFont="1" applyAlignment="1">
      <alignment horizontal="center"/>
    </xf>
    <xf numFmtId="16" fontId="3" fillId="0" borderId="0" xfId="0" applyNumberFormat="1" applyFont="1"/>
    <xf numFmtId="164" fontId="3" fillId="0" borderId="0" xfId="0" applyNumberFormat="1" applyFont="1" applyAlignment="1">
      <alignment horizontal="center" wrapText="1"/>
    </xf>
    <xf numFmtId="0" fontId="8" fillId="0" borderId="0" xfId="0" applyFont="1"/>
    <xf numFmtId="0" fontId="9" fillId="0" borderId="0" xfId="0" applyFont="1"/>
    <xf numFmtId="2" fontId="9" fillId="0" borderId="0" xfId="0" applyNumberFormat="1" applyFont="1"/>
    <xf numFmtId="0" fontId="9" fillId="0" borderId="0" xfId="0" applyFont="1" applyFill="1" applyBorder="1"/>
    <xf numFmtId="0" fontId="7" fillId="14" borderId="3" xfId="4"/>
    <xf numFmtId="2" fontId="4" fillId="0" borderId="0" xfId="0" applyNumberFormat="1" applyFont="1"/>
    <xf numFmtId="0" fontId="10" fillId="0" borderId="0" xfId="0" applyFont="1"/>
    <xf numFmtId="0" fontId="10" fillId="0" borderId="4" xfId="0" applyFont="1" applyBorder="1"/>
    <xf numFmtId="44" fontId="0" fillId="0" borderId="5" xfId="0" applyNumberFormat="1" applyBorder="1"/>
    <xf numFmtId="44" fontId="3" fillId="0" borderId="6" xfId="0" applyNumberFormat="1" applyFont="1" applyBorder="1"/>
    <xf numFmtId="2" fontId="9" fillId="0" borderId="5" xfId="0" applyNumberFormat="1" applyFont="1" applyBorder="1"/>
    <xf numFmtId="0" fontId="10" fillId="0" borderId="5" xfId="0" applyFont="1" applyBorder="1"/>
    <xf numFmtId="0" fontId="0" fillId="0" borderId="5" xfId="0" applyBorder="1"/>
    <xf numFmtId="0" fontId="10" fillId="0" borderId="7" xfId="0" applyFont="1" applyBorder="1"/>
    <xf numFmtId="44" fontId="3" fillId="0" borderId="8" xfId="0" applyNumberFormat="1" applyFont="1" applyBorder="1"/>
    <xf numFmtId="0" fontId="10" fillId="0" borderId="0" xfId="0" applyFont="1" applyBorder="1"/>
    <xf numFmtId="2" fontId="9" fillId="0" borderId="0" xfId="0" applyNumberFormat="1" applyFont="1" applyBorder="1"/>
    <xf numFmtId="44" fontId="8" fillId="0" borderId="9" xfId="0" applyNumberFormat="1" applyFont="1" applyBorder="1"/>
    <xf numFmtId="44" fontId="3" fillId="0" borderId="2" xfId="0" applyNumberFormat="1" applyFont="1" applyBorder="1"/>
    <xf numFmtId="44" fontId="3" fillId="0" borderId="10" xfId="0" applyNumberFormat="1" applyFont="1" applyBorder="1"/>
    <xf numFmtId="44" fontId="4" fillId="0" borderId="2" xfId="0" applyNumberFormat="1" applyFont="1" applyBorder="1"/>
    <xf numFmtId="44" fontId="10" fillId="0" borderId="0" xfId="0" applyNumberFormat="1" applyFont="1"/>
    <xf numFmtId="44" fontId="9" fillId="0" borderId="0" xfId="0" applyNumberFormat="1" applyFont="1"/>
    <xf numFmtId="0" fontId="8" fillId="15" borderId="0" xfId="0" applyFont="1" applyFill="1"/>
    <xf numFmtId="0" fontId="0" fillId="15" borderId="0" xfId="0" applyFill="1"/>
    <xf numFmtId="2" fontId="9" fillId="15" borderId="0" xfId="0" applyNumberFormat="1" applyFont="1" applyFill="1"/>
    <xf numFmtId="2" fontId="0" fillId="0" borderId="0" xfId="0" applyNumberFormat="1"/>
    <xf numFmtId="0" fontId="3" fillId="0" borderId="2" xfId="0" applyFont="1" applyBorder="1" applyAlignment="1">
      <alignment horizontal="center"/>
    </xf>
    <xf numFmtId="0" fontId="3" fillId="0" borderId="4" xfId="0" applyFont="1" applyBorder="1"/>
    <xf numFmtId="0" fontId="0" fillId="0" borderId="11" xfId="0" applyBorder="1"/>
    <xf numFmtId="0" fontId="3" fillId="0" borderId="6" xfId="0" applyFont="1" applyBorder="1"/>
    <xf numFmtId="0" fontId="0" fillId="0" borderId="7" xfId="0" applyBorder="1"/>
    <xf numFmtId="0" fontId="0" fillId="0" borderId="12" xfId="0" applyBorder="1"/>
    <xf numFmtId="0" fontId="3" fillId="0" borderId="8" xfId="0" applyFont="1" applyBorder="1"/>
    <xf numFmtId="0" fontId="0" fillId="0" borderId="9" xfId="0" applyBorder="1"/>
    <xf numFmtId="0" fontId="0" fillId="0" borderId="2" xfId="0" applyBorder="1"/>
    <xf numFmtId="44" fontId="3" fillId="0" borderId="13" xfId="0" applyNumberFormat="1" applyFont="1" applyBorder="1"/>
    <xf numFmtId="0" fontId="11" fillId="0" borderId="1" xfId="0" applyFont="1" applyBorder="1"/>
    <xf numFmtId="44" fontId="12" fillId="0" borderId="1" xfId="0" applyNumberFormat="1" applyFont="1" applyBorder="1"/>
    <xf numFmtId="0" fontId="12" fillId="0" borderId="1" xfId="0" applyFont="1" applyBorder="1"/>
    <xf numFmtId="44" fontId="13" fillId="2" borderId="1" xfId="1" applyNumberFormat="1" applyFont="1" applyBorder="1"/>
    <xf numFmtId="0" fontId="12" fillId="0" borderId="0" xfId="0" applyFont="1" applyAlignment="1">
      <alignment wrapText="1"/>
    </xf>
    <xf numFmtId="0" fontId="12" fillId="0" borderId="0" xfId="0" applyFont="1"/>
    <xf numFmtId="49" fontId="14" fillId="16" borderId="1" xfId="0" applyNumberFormat="1" applyFont="1" applyFill="1" applyBorder="1"/>
    <xf numFmtId="0" fontId="14" fillId="16" borderId="1" xfId="0" applyFont="1" applyFill="1" applyBorder="1"/>
    <xf numFmtId="44" fontId="12" fillId="16" borderId="0" xfId="0" applyNumberFormat="1" applyFont="1" applyFill="1"/>
    <xf numFmtId="44" fontId="15" fillId="16" borderId="0" xfId="0" applyNumberFormat="1" applyFont="1" applyFill="1"/>
    <xf numFmtId="44" fontId="13" fillId="16" borderId="0" xfId="1" applyNumberFormat="1" applyFont="1" applyFill="1"/>
    <xf numFmtId="44" fontId="16" fillId="16" borderId="0" xfId="0" applyNumberFormat="1" applyFont="1" applyFill="1"/>
    <xf numFmtId="0" fontId="12" fillId="16" borderId="0" xfId="0" applyFont="1" applyFill="1" applyAlignment="1">
      <alignment wrapText="1"/>
    </xf>
    <xf numFmtId="0" fontId="12" fillId="16" borderId="0" xfId="0" applyFont="1" applyFill="1"/>
    <xf numFmtId="44" fontId="11" fillId="16" borderId="0" xfId="0" applyNumberFormat="1" applyFont="1" applyFill="1"/>
    <xf numFmtId="49" fontId="14" fillId="4" borderId="1" xfId="0" applyNumberFormat="1" applyFont="1" applyFill="1" applyBorder="1"/>
    <xf numFmtId="0" fontId="14" fillId="4" borderId="1" xfId="0" applyFont="1" applyFill="1" applyBorder="1"/>
    <xf numFmtId="44" fontId="12" fillId="4" borderId="0" xfId="0" applyNumberFormat="1" applyFont="1" applyFill="1"/>
    <xf numFmtId="0" fontId="12" fillId="4" borderId="0" xfId="0" applyFont="1" applyFill="1"/>
    <xf numFmtId="44" fontId="15" fillId="4" borderId="0" xfId="0" applyNumberFormat="1" applyFont="1" applyFill="1"/>
    <xf numFmtId="44" fontId="13" fillId="2" borderId="0" xfId="1" applyNumberFormat="1" applyFont="1"/>
    <xf numFmtId="44" fontId="16" fillId="0" borderId="0" xfId="0" applyNumberFormat="1" applyFont="1"/>
    <xf numFmtId="44" fontId="12" fillId="0" borderId="0" xfId="0" applyNumberFormat="1" applyFont="1"/>
    <xf numFmtId="49" fontId="14" fillId="0" borderId="1" xfId="0" applyNumberFormat="1" applyFont="1" applyBorder="1"/>
    <xf numFmtId="0" fontId="14" fillId="0" borderId="1" xfId="0" applyFont="1" applyBorder="1"/>
    <xf numFmtId="44" fontId="15" fillId="0" borderId="0" xfId="0" applyNumberFormat="1" applyFont="1"/>
    <xf numFmtId="49" fontId="17" fillId="13" borderId="1" xfId="0" applyNumberFormat="1" applyFont="1" applyFill="1" applyBorder="1"/>
    <xf numFmtId="0" fontId="17" fillId="13" borderId="1" xfId="0" applyFont="1" applyFill="1" applyBorder="1"/>
    <xf numFmtId="44" fontId="15" fillId="13" borderId="0" xfId="0" applyNumberFormat="1" applyFont="1" applyFill="1"/>
    <xf numFmtId="44" fontId="15" fillId="2" borderId="0" xfId="1" applyNumberFormat="1" applyFont="1"/>
    <xf numFmtId="44" fontId="12" fillId="0" borderId="0" xfId="0" applyNumberFormat="1" applyFont="1" applyAlignment="1">
      <alignment wrapText="1"/>
    </xf>
    <xf numFmtId="44" fontId="18" fillId="0" borderId="0" xfId="0" applyNumberFormat="1" applyFont="1"/>
    <xf numFmtId="49" fontId="14" fillId="8" borderId="1" xfId="0" applyNumberFormat="1" applyFont="1" applyFill="1" applyBorder="1"/>
    <xf numFmtId="0" fontId="14" fillId="8" borderId="1" xfId="0" applyFont="1" applyFill="1" applyBorder="1"/>
    <xf numFmtId="44" fontId="12" fillId="12" borderId="0" xfId="0" applyNumberFormat="1" applyFont="1" applyFill="1"/>
    <xf numFmtId="44" fontId="18" fillId="12" borderId="0" xfId="0" applyNumberFormat="1" applyFont="1" applyFill="1"/>
    <xf numFmtId="44" fontId="15" fillId="12" borderId="0" xfId="0" applyNumberFormat="1" applyFont="1" applyFill="1"/>
    <xf numFmtId="44" fontId="16" fillId="12" borderId="0" xfId="0" applyNumberFormat="1" applyFont="1" applyFill="1"/>
    <xf numFmtId="0" fontId="18" fillId="0" borderId="0" xfId="0" applyFont="1"/>
    <xf numFmtId="49" fontId="17" fillId="0" borderId="1" xfId="0" applyNumberFormat="1" applyFont="1" applyBorder="1"/>
    <xf numFmtId="0" fontId="17" fillId="0" borderId="1" xfId="0" applyFont="1" applyBorder="1"/>
    <xf numFmtId="49" fontId="14" fillId="13" borderId="1" xfId="0" applyNumberFormat="1" applyFont="1" applyFill="1" applyBorder="1"/>
    <xf numFmtId="0" fontId="14" fillId="13" borderId="1" xfId="0" applyFont="1" applyFill="1" applyBorder="1"/>
    <xf numFmtId="44" fontId="18" fillId="13" borderId="0" xfId="0" applyNumberFormat="1" applyFont="1" applyFill="1"/>
    <xf numFmtId="0" fontId="18" fillId="13" borderId="0" xfId="0" applyFont="1" applyFill="1"/>
    <xf numFmtId="44" fontId="11" fillId="0" borderId="0" xfId="0" applyNumberFormat="1" applyFont="1"/>
    <xf numFmtId="0" fontId="11" fillId="0" borderId="0" xfId="0" applyFont="1"/>
    <xf numFmtId="44" fontId="19" fillId="2" borderId="0" xfId="1" applyNumberFormat="1" applyFont="1"/>
    <xf numFmtId="0" fontId="11" fillId="0" borderId="0" xfId="0" applyFont="1" applyAlignment="1">
      <alignment wrapText="1"/>
    </xf>
    <xf numFmtId="0" fontId="12" fillId="6" borderId="1" xfId="0" applyFont="1" applyFill="1" applyBorder="1"/>
    <xf numFmtId="44" fontId="12" fillId="6" borderId="0" xfId="0" applyNumberFormat="1" applyFont="1" applyFill="1"/>
    <xf numFmtId="0" fontId="12" fillId="6" borderId="0" xfId="0" applyFont="1" applyFill="1"/>
    <xf numFmtId="44" fontId="13" fillId="6" borderId="0" xfId="1" applyNumberFormat="1" applyFont="1" applyFill="1"/>
    <xf numFmtId="44" fontId="11" fillId="6" borderId="0" xfId="0" applyNumberFormat="1" applyFont="1" applyFill="1"/>
    <xf numFmtId="0" fontId="12" fillId="6" borderId="0" xfId="0" applyFont="1" applyFill="1" applyAlignment="1">
      <alignment wrapText="1"/>
    </xf>
    <xf numFmtId="0" fontId="13" fillId="2" borderId="0" xfId="1" applyFont="1"/>
    <xf numFmtId="2" fontId="12" fillId="0" borderId="0" xfId="0" applyNumberFormat="1" applyFont="1" applyAlignment="1">
      <alignment wrapText="1"/>
    </xf>
    <xf numFmtId="0" fontId="11" fillId="5" borderId="1" xfId="0" applyFont="1" applyFill="1" applyBorder="1"/>
    <xf numFmtId="0" fontId="12" fillId="5" borderId="1" xfId="0" applyFont="1" applyFill="1" applyBorder="1"/>
    <xf numFmtId="44" fontId="20" fillId="3" borderId="0" xfId="2" applyNumberFormat="1" applyFont="1"/>
    <xf numFmtId="44" fontId="13" fillId="2" borderId="2" xfId="1" applyNumberFormat="1" applyFont="1" applyBorder="1"/>
    <xf numFmtId="44" fontId="11" fillId="0" borderId="0" xfId="0" applyNumberFormat="1" applyFont="1" applyAlignment="1">
      <alignment horizontal="center"/>
    </xf>
    <xf numFmtId="0" fontId="12" fillId="0" borderId="1" xfId="0" applyFont="1" applyFill="1" applyBorder="1"/>
    <xf numFmtId="44" fontId="12" fillId="0" borderId="0" xfId="0" applyNumberFormat="1" applyFont="1" applyFill="1"/>
    <xf numFmtId="0" fontId="12" fillId="0" borderId="0" xfId="0" applyFont="1" applyFill="1"/>
    <xf numFmtId="0" fontId="11" fillId="0" borderId="0" xfId="0" applyFont="1" applyFill="1" applyAlignment="1">
      <alignment horizontal="center"/>
    </xf>
    <xf numFmtId="0" fontId="12" fillId="0" borderId="0" xfId="0" applyFont="1" applyFill="1" applyAlignment="1">
      <alignment wrapText="1"/>
    </xf>
    <xf numFmtId="44" fontId="1" fillId="2" borderId="0" xfId="1" applyNumberFormat="1" applyAlignment="1">
      <alignment wrapText="1"/>
    </xf>
    <xf numFmtId="0" fontId="21" fillId="0" borderId="0" xfId="0" applyFont="1" applyAlignment="1">
      <alignment horizontal="center" wrapText="1"/>
    </xf>
  </cellXfs>
  <cellStyles count="5">
    <cellStyle name="Bad" xfId="2" builtinId="27"/>
    <cellStyle name="Check Cell" xfId="4" builtinId="23"/>
    <cellStyle name="Currency" xfId="3" builtinId="4"/>
    <cellStyle name="Good" xfId="1" builtinId="2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36"/>
  <sheetViews>
    <sheetView tabSelected="1" workbookViewId="0">
      <selection activeCell="B37" sqref="B37"/>
    </sheetView>
  </sheetViews>
  <sheetFormatPr defaultRowHeight="15.75" x14ac:dyDescent="0.25"/>
  <cols>
    <col min="1" max="1" width="18" style="81" bestFit="1" customWidth="1"/>
    <col min="2" max="2" width="40.42578125" style="81" bestFit="1" customWidth="1"/>
    <col min="3" max="8" width="12.42578125" style="101" customWidth="1"/>
    <col min="9" max="14" width="12.42578125" style="84" customWidth="1"/>
    <col min="15" max="15" width="16.85546875" style="101" bestFit="1" customWidth="1"/>
    <col min="16" max="16" width="14" style="134" customWidth="1"/>
    <col min="17" max="17" width="14" style="125" bestFit="1" customWidth="1"/>
    <col min="18" max="18" width="27.85546875" style="83" customWidth="1"/>
    <col min="19" max="19" width="12.5703125" style="84" bestFit="1" customWidth="1"/>
    <col min="20" max="16384" width="9.140625" style="84"/>
  </cols>
  <sheetData>
    <row r="1" spans="1:19" x14ac:dyDescent="0.25">
      <c r="A1" s="79" t="s">
        <v>0</v>
      </c>
      <c r="B1" s="79" t="s">
        <v>1</v>
      </c>
      <c r="C1" s="80" t="s">
        <v>2</v>
      </c>
      <c r="D1" s="80" t="s">
        <v>3</v>
      </c>
      <c r="E1" s="80" t="s">
        <v>4</v>
      </c>
      <c r="F1" s="80" t="s">
        <v>5</v>
      </c>
      <c r="G1" s="80" t="s">
        <v>6</v>
      </c>
      <c r="H1" s="80" t="s">
        <v>7</v>
      </c>
      <c r="I1" s="81" t="s">
        <v>8</v>
      </c>
      <c r="J1" s="81" t="s">
        <v>9</v>
      </c>
      <c r="K1" s="81" t="s">
        <v>10</v>
      </c>
      <c r="L1" s="81" t="s">
        <v>11</v>
      </c>
      <c r="M1" s="81" t="s">
        <v>12</v>
      </c>
      <c r="N1" s="81" t="s">
        <v>13</v>
      </c>
      <c r="O1" s="80" t="s">
        <v>14</v>
      </c>
      <c r="P1" s="82" t="s">
        <v>15</v>
      </c>
      <c r="Q1" s="79" t="s">
        <v>16</v>
      </c>
    </row>
    <row r="2" spans="1:19" s="92" customFormat="1" x14ac:dyDescent="0.25">
      <c r="A2" s="85" t="s">
        <v>17</v>
      </c>
      <c r="B2" s="86" t="s">
        <v>18</v>
      </c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8">
        <f>SUM(C2:N2)</f>
        <v>0</v>
      </c>
      <c r="P2" s="89">
        <v>85400</v>
      </c>
      <c r="Q2" s="90">
        <f>P2-(SUM(C2:N2))</f>
        <v>85400</v>
      </c>
      <c r="R2" s="91"/>
    </row>
    <row r="3" spans="1:19" s="92" customFormat="1" x14ac:dyDescent="0.25">
      <c r="A3" s="85" t="s">
        <v>19</v>
      </c>
      <c r="B3" s="86" t="s">
        <v>20</v>
      </c>
      <c r="C3" s="87"/>
      <c r="D3" s="87"/>
      <c r="E3" s="87"/>
      <c r="F3" s="87"/>
      <c r="G3" s="87"/>
      <c r="H3" s="93"/>
      <c r="L3" s="93"/>
      <c r="M3" s="93"/>
      <c r="O3" s="88">
        <f t="shared" ref="O3:O28" si="0">SUM(C3:N3)</f>
        <v>0</v>
      </c>
      <c r="P3" s="89">
        <v>116000</v>
      </c>
      <c r="Q3" s="90">
        <f t="shared" ref="Q3" si="1">P3-(SUM(C3:N3))</f>
        <v>116000</v>
      </c>
      <c r="R3" s="91"/>
      <c r="S3" s="87"/>
    </row>
    <row r="4" spans="1:19" x14ac:dyDescent="0.25">
      <c r="A4" s="94" t="s">
        <v>19</v>
      </c>
      <c r="B4" s="95" t="s">
        <v>21</v>
      </c>
      <c r="C4" s="96"/>
      <c r="D4" s="96"/>
      <c r="E4" s="96"/>
      <c r="F4" s="96"/>
      <c r="G4" s="96"/>
      <c r="H4" s="96"/>
      <c r="I4" s="97"/>
      <c r="J4" s="97"/>
      <c r="K4" s="97"/>
      <c r="L4" s="97"/>
      <c r="M4" s="97"/>
      <c r="N4" s="97"/>
      <c r="O4" s="98">
        <f t="shared" si="0"/>
        <v>0</v>
      </c>
      <c r="P4" s="99">
        <v>12500</v>
      </c>
      <c r="Q4" s="100">
        <f>P4-O4</f>
        <v>12500</v>
      </c>
      <c r="S4" s="101"/>
    </row>
    <row r="5" spans="1:19" x14ac:dyDescent="0.25">
      <c r="A5" s="94" t="s">
        <v>22</v>
      </c>
      <c r="B5" s="95" t="s">
        <v>23</v>
      </c>
      <c r="C5" s="96"/>
      <c r="D5" s="96"/>
      <c r="E5" s="96"/>
      <c r="F5" s="96"/>
      <c r="G5" s="96"/>
      <c r="H5" s="96"/>
      <c r="I5" s="97"/>
      <c r="J5" s="97"/>
      <c r="K5" s="97"/>
      <c r="L5" s="97"/>
      <c r="M5" s="97"/>
      <c r="N5" s="97"/>
      <c r="O5" s="98">
        <f t="shared" si="0"/>
        <v>0</v>
      </c>
      <c r="P5" s="99">
        <v>9000</v>
      </c>
      <c r="Q5" s="100">
        <f t="shared" ref="Q5:Q6" si="2">P5-O5</f>
        <v>9000</v>
      </c>
    </row>
    <row r="6" spans="1:19" x14ac:dyDescent="0.25">
      <c r="A6" s="94" t="s">
        <v>24</v>
      </c>
      <c r="B6" s="95" t="s">
        <v>25</v>
      </c>
      <c r="C6" s="96"/>
      <c r="D6" s="96"/>
      <c r="E6" s="96"/>
      <c r="F6" s="96"/>
      <c r="G6" s="96"/>
      <c r="H6" s="96"/>
      <c r="I6" s="97"/>
      <c r="J6" s="97"/>
      <c r="K6" s="97"/>
      <c r="L6" s="97"/>
      <c r="M6" s="97"/>
      <c r="N6" s="97"/>
      <c r="O6" s="98">
        <f t="shared" si="0"/>
        <v>0</v>
      </c>
      <c r="P6" s="99">
        <v>30200</v>
      </c>
      <c r="Q6" s="100">
        <f t="shared" si="2"/>
        <v>30200</v>
      </c>
    </row>
    <row r="7" spans="1:19" x14ac:dyDescent="0.25">
      <c r="A7" s="94" t="s">
        <v>26</v>
      </c>
      <c r="B7" s="95" t="s">
        <v>27</v>
      </c>
      <c r="C7" s="96"/>
      <c r="D7" s="96"/>
      <c r="E7" s="96"/>
      <c r="F7" s="96"/>
      <c r="G7" s="96"/>
      <c r="H7" s="96"/>
      <c r="I7" s="97"/>
      <c r="J7" s="97"/>
      <c r="K7" s="97"/>
      <c r="L7" s="97"/>
      <c r="M7" s="97"/>
      <c r="N7" s="97"/>
      <c r="O7" s="98">
        <f t="shared" si="0"/>
        <v>0</v>
      </c>
      <c r="P7" s="99">
        <v>2920</v>
      </c>
      <c r="Q7" s="100">
        <f t="shared" ref="Q7:Q11" si="3">P7-O7</f>
        <v>2920</v>
      </c>
    </row>
    <row r="8" spans="1:19" x14ac:dyDescent="0.25">
      <c r="A8" s="94" t="s">
        <v>28</v>
      </c>
      <c r="B8" s="95" t="s">
        <v>29</v>
      </c>
      <c r="C8" s="96"/>
      <c r="D8" s="96"/>
      <c r="E8" s="96"/>
      <c r="F8" s="96"/>
      <c r="G8" s="96"/>
      <c r="H8" s="96"/>
      <c r="I8" s="97"/>
      <c r="J8" s="97"/>
      <c r="K8" s="97"/>
      <c r="L8" s="97"/>
      <c r="M8" s="97"/>
      <c r="N8" s="97"/>
      <c r="O8" s="98">
        <f t="shared" si="0"/>
        <v>0</v>
      </c>
      <c r="P8" s="99">
        <v>150</v>
      </c>
      <c r="Q8" s="100">
        <f t="shared" si="3"/>
        <v>150</v>
      </c>
    </row>
    <row r="9" spans="1:19" x14ac:dyDescent="0.25">
      <c r="A9" s="94" t="s">
        <v>30</v>
      </c>
      <c r="B9" s="95" t="s">
        <v>31</v>
      </c>
      <c r="C9" s="96"/>
      <c r="D9" s="96"/>
      <c r="E9" s="96"/>
      <c r="F9" s="96"/>
      <c r="G9" s="96"/>
      <c r="H9" s="96"/>
      <c r="I9" s="97"/>
      <c r="J9" s="97"/>
      <c r="K9" s="97"/>
      <c r="L9" s="97"/>
      <c r="M9" s="97"/>
      <c r="N9" s="97"/>
      <c r="O9" s="98">
        <f t="shared" si="0"/>
        <v>0</v>
      </c>
      <c r="P9" s="99">
        <v>430</v>
      </c>
      <c r="Q9" s="100">
        <f t="shared" si="3"/>
        <v>430</v>
      </c>
    </row>
    <row r="10" spans="1:19" x14ac:dyDescent="0.25">
      <c r="A10" s="94" t="s">
        <v>32</v>
      </c>
      <c r="B10" s="95" t="s">
        <v>33</v>
      </c>
      <c r="C10" s="96"/>
      <c r="D10" s="96"/>
      <c r="E10" s="96"/>
      <c r="F10" s="96"/>
      <c r="G10" s="96"/>
      <c r="H10" s="96"/>
      <c r="I10" s="97"/>
      <c r="J10" s="97"/>
      <c r="K10" s="97"/>
      <c r="L10" s="97"/>
      <c r="M10" s="97"/>
      <c r="N10" s="97"/>
      <c r="O10" s="98">
        <f t="shared" si="0"/>
        <v>0</v>
      </c>
      <c r="P10" s="99">
        <v>600</v>
      </c>
      <c r="Q10" s="100">
        <f t="shared" si="3"/>
        <v>600</v>
      </c>
    </row>
    <row r="11" spans="1:19" x14ac:dyDescent="0.25">
      <c r="A11" s="94" t="s">
        <v>34</v>
      </c>
      <c r="B11" s="95" t="s">
        <v>35</v>
      </c>
      <c r="C11" s="96"/>
      <c r="D11" s="96"/>
      <c r="E11" s="96"/>
      <c r="F11" s="96"/>
      <c r="G11" s="96"/>
      <c r="H11" s="96"/>
      <c r="I11" s="97"/>
      <c r="J11" s="97"/>
      <c r="K11" s="97"/>
      <c r="L11" s="97"/>
      <c r="M11" s="97"/>
      <c r="N11" s="97"/>
      <c r="O11" s="98">
        <f t="shared" si="0"/>
        <v>0</v>
      </c>
      <c r="P11" s="99">
        <v>150</v>
      </c>
      <c r="Q11" s="100">
        <f t="shared" si="3"/>
        <v>150</v>
      </c>
    </row>
    <row r="12" spans="1:19" x14ac:dyDescent="0.25">
      <c r="A12" s="102" t="s">
        <v>36</v>
      </c>
      <c r="B12" s="103" t="s">
        <v>168</v>
      </c>
      <c r="I12" s="101"/>
      <c r="K12" s="101"/>
      <c r="L12" s="101"/>
      <c r="M12" s="101"/>
      <c r="N12" s="101"/>
      <c r="O12" s="104">
        <f t="shared" si="0"/>
        <v>0</v>
      </c>
      <c r="P12" s="99">
        <v>1900</v>
      </c>
      <c r="Q12" s="100">
        <f t="shared" ref="Q12:Q27" si="4">P12-(SUM(C12:N12))</f>
        <v>1900</v>
      </c>
    </row>
    <row r="13" spans="1:19" x14ac:dyDescent="0.25">
      <c r="A13" s="102" t="s">
        <v>37</v>
      </c>
      <c r="B13" s="103" t="s">
        <v>38</v>
      </c>
      <c r="I13" s="101"/>
      <c r="J13" s="101"/>
      <c r="K13" s="101"/>
      <c r="L13" s="101"/>
      <c r="M13" s="101"/>
      <c r="N13" s="101"/>
      <c r="O13" s="104">
        <f t="shared" si="0"/>
        <v>0</v>
      </c>
      <c r="P13" s="99">
        <f>2300+160+47000</f>
        <v>49460</v>
      </c>
      <c r="Q13" s="100">
        <f t="shared" si="4"/>
        <v>49460</v>
      </c>
    </row>
    <row r="14" spans="1:19" x14ac:dyDescent="0.25">
      <c r="A14" s="105" t="s">
        <v>39</v>
      </c>
      <c r="B14" s="106" t="s">
        <v>40</v>
      </c>
      <c r="C14" s="107"/>
      <c r="D14" s="107"/>
      <c r="E14" s="107"/>
      <c r="F14" s="107"/>
      <c r="G14" s="107"/>
      <c r="H14" s="107"/>
      <c r="I14" s="107"/>
      <c r="J14" s="107"/>
      <c r="K14" s="107"/>
      <c r="L14" s="107"/>
      <c r="M14" s="107"/>
      <c r="N14" s="107"/>
      <c r="O14" s="107">
        <f t="shared" si="0"/>
        <v>0</v>
      </c>
      <c r="P14" s="108">
        <v>4000</v>
      </c>
      <c r="Q14" s="100">
        <f t="shared" si="4"/>
        <v>4000</v>
      </c>
      <c r="R14" s="109"/>
    </row>
    <row r="15" spans="1:19" x14ac:dyDescent="0.25">
      <c r="A15" s="105" t="s">
        <v>41</v>
      </c>
      <c r="B15" s="106" t="s">
        <v>42</v>
      </c>
      <c r="C15" s="107"/>
      <c r="D15" s="107"/>
      <c r="E15" s="107"/>
      <c r="F15" s="107"/>
      <c r="G15" s="107"/>
      <c r="H15" s="107"/>
      <c r="I15" s="107"/>
      <c r="J15" s="107"/>
      <c r="K15" s="107"/>
      <c r="L15" s="107"/>
      <c r="M15" s="107"/>
      <c r="N15" s="107"/>
      <c r="O15" s="107">
        <f t="shared" si="0"/>
        <v>0</v>
      </c>
      <c r="P15" s="108">
        <v>11000</v>
      </c>
      <c r="Q15" s="100">
        <f t="shared" si="4"/>
        <v>11000</v>
      </c>
      <c r="R15" s="109"/>
    </row>
    <row r="16" spans="1:19" x14ac:dyDescent="0.25">
      <c r="A16" s="105" t="s">
        <v>43</v>
      </c>
      <c r="B16" s="106" t="s">
        <v>44</v>
      </c>
      <c r="C16" s="107"/>
      <c r="D16" s="107"/>
      <c r="E16" s="107"/>
      <c r="F16" s="107"/>
      <c r="G16" s="107"/>
      <c r="H16" s="107"/>
      <c r="I16" s="107"/>
      <c r="J16" s="107"/>
      <c r="K16" s="107"/>
      <c r="L16" s="107"/>
      <c r="M16" s="107"/>
      <c r="N16" s="107"/>
      <c r="O16" s="107">
        <f t="shared" si="0"/>
        <v>0</v>
      </c>
      <c r="P16" s="108">
        <v>1800</v>
      </c>
      <c r="Q16" s="100">
        <f t="shared" si="4"/>
        <v>1800</v>
      </c>
    </row>
    <row r="17" spans="1:18" x14ac:dyDescent="0.25">
      <c r="A17" s="102" t="s">
        <v>45</v>
      </c>
      <c r="B17" s="103" t="s">
        <v>46</v>
      </c>
      <c r="I17" s="101"/>
      <c r="J17" s="110"/>
      <c r="K17" s="110"/>
      <c r="L17" s="101"/>
      <c r="M17" s="110"/>
      <c r="N17" s="104"/>
      <c r="O17" s="104">
        <f t="shared" si="0"/>
        <v>0</v>
      </c>
      <c r="P17" s="99">
        <f>10000-160</f>
        <v>9840</v>
      </c>
      <c r="Q17" s="100">
        <f t="shared" si="4"/>
        <v>9840</v>
      </c>
    </row>
    <row r="18" spans="1:18" x14ac:dyDescent="0.25">
      <c r="A18" s="111" t="s">
        <v>47</v>
      </c>
      <c r="B18" s="112" t="s">
        <v>104</v>
      </c>
      <c r="C18" s="113"/>
      <c r="D18" s="113"/>
      <c r="E18" s="113"/>
      <c r="F18" s="113"/>
      <c r="G18" s="113"/>
      <c r="H18" s="113"/>
      <c r="I18" s="113"/>
      <c r="J18" s="114"/>
      <c r="K18" s="114"/>
      <c r="L18" s="113"/>
      <c r="M18" s="114"/>
      <c r="N18" s="115"/>
      <c r="O18" s="115">
        <f t="shared" si="0"/>
        <v>0</v>
      </c>
      <c r="P18" s="99">
        <f>20000+18000+2000</f>
        <v>40000</v>
      </c>
      <c r="Q18" s="116">
        <f t="shared" si="4"/>
        <v>40000</v>
      </c>
    </row>
    <row r="19" spans="1:18" x14ac:dyDescent="0.25">
      <c r="A19" s="111" t="s">
        <v>47</v>
      </c>
      <c r="B19" s="112" t="s">
        <v>105</v>
      </c>
      <c r="C19" s="113"/>
      <c r="D19" s="113"/>
      <c r="E19" s="113"/>
      <c r="F19" s="113"/>
      <c r="G19" s="113"/>
      <c r="H19" s="113"/>
      <c r="I19" s="113"/>
      <c r="J19" s="114"/>
      <c r="K19" s="114"/>
      <c r="L19" s="113"/>
      <c r="M19" s="114"/>
      <c r="N19" s="115"/>
      <c r="O19" s="115">
        <f t="shared" si="0"/>
        <v>0</v>
      </c>
      <c r="P19" s="99">
        <v>0</v>
      </c>
      <c r="Q19" s="116">
        <f t="shared" si="4"/>
        <v>0</v>
      </c>
    </row>
    <row r="20" spans="1:18" x14ac:dyDescent="0.25">
      <c r="A20" s="111" t="s">
        <v>47</v>
      </c>
      <c r="B20" s="112" t="s">
        <v>106</v>
      </c>
      <c r="C20" s="113"/>
      <c r="D20" s="113"/>
      <c r="E20" s="113"/>
      <c r="F20" s="113"/>
      <c r="G20" s="113"/>
      <c r="H20" s="113"/>
      <c r="I20" s="113"/>
      <c r="J20" s="114"/>
      <c r="K20" s="114"/>
      <c r="L20" s="113"/>
      <c r="M20" s="114"/>
      <c r="N20" s="115"/>
      <c r="O20" s="115">
        <f t="shared" si="0"/>
        <v>0</v>
      </c>
      <c r="P20" s="99">
        <f>8000+300+4700</f>
        <v>13000</v>
      </c>
      <c r="Q20" s="116">
        <f t="shared" si="4"/>
        <v>13000</v>
      </c>
    </row>
    <row r="21" spans="1:18" x14ac:dyDescent="0.25">
      <c r="A21" s="111" t="s">
        <v>47</v>
      </c>
      <c r="B21" s="112" t="s">
        <v>107</v>
      </c>
      <c r="C21" s="113"/>
      <c r="D21" s="113"/>
      <c r="E21" s="113"/>
      <c r="F21" s="113"/>
      <c r="G21" s="113"/>
      <c r="H21" s="113"/>
      <c r="I21" s="113"/>
      <c r="J21" s="114"/>
      <c r="K21" s="114"/>
      <c r="L21" s="113"/>
      <c r="M21" s="114"/>
      <c r="N21" s="115"/>
      <c r="O21" s="115">
        <f t="shared" si="0"/>
        <v>0</v>
      </c>
      <c r="P21" s="99">
        <v>2700</v>
      </c>
      <c r="Q21" s="116">
        <f>P21-(SUM(C21:N21))</f>
        <v>2700</v>
      </c>
    </row>
    <row r="22" spans="1:18" x14ac:dyDescent="0.25">
      <c r="A22" s="102" t="s">
        <v>48</v>
      </c>
      <c r="B22" s="103" t="s">
        <v>49</v>
      </c>
      <c r="I22" s="101"/>
      <c r="J22" s="117"/>
      <c r="K22" s="110"/>
      <c r="L22" s="101"/>
      <c r="M22" s="110"/>
      <c r="N22" s="104"/>
      <c r="O22" s="104">
        <f t="shared" si="0"/>
        <v>0</v>
      </c>
      <c r="P22" s="99">
        <v>1500</v>
      </c>
      <c r="Q22" s="100">
        <f t="shared" si="4"/>
        <v>1500</v>
      </c>
    </row>
    <row r="23" spans="1:18" x14ac:dyDescent="0.25">
      <c r="A23" s="102" t="s">
        <v>50</v>
      </c>
      <c r="B23" s="103" t="s">
        <v>51</v>
      </c>
      <c r="I23" s="101"/>
      <c r="K23" s="110"/>
      <c r="L23" s="101"/>
      <c r="M23" s="117"/>
      <c r="N23" s="104"/>
      <c r="O23" s="104">
        <f t="shared" si="0"/>
        <v>0</v>
      </c>
      <c r="P23" s="99">
        <v>250</v>
      </c>
      <c r="Q23" s="100">
        <f t="shared" si="4"/>
        <v>250</v>
      </c>
    </row>
    <row r="24" spans="1:18" x14ac:dyDescent="0.25">
      <c r="A24" s="118" t="s">
        <v>52</v>
      </c>
      <c r="B24" s="119" t="s">
        <v>53</v>
      </c>
      <c r="C24" s="104"/>
      <c r="D24" s="104"/>
      <c r="E24" s="104"/>
      <c r="F24" s="104"/>
      <c r="G24" s="104"/>
      <c r="H24" s="104"/>
      <c r="I24" s="101"/>
      <c r="J24" s="104"/>
      <c r="K24" s="104"/>
      <c r="L24" s="101"/>
      <c r="M24" s="104"/>
      <c r="N24" s="104"/>
      <c r="O24" s="104">
        <f t="shared" si="0"/>
        <v>0</v>
      </c>
      <c r="P24" s="108">
        <v>5500</v>
      </c>
      <c r="Q24" s="100">
        <f t="shared" si="4"/>
        <v>5500</v>
      </c>
    </row>
    <row r="25" spans="1:18" x14ac:dyDescent="0.25">
      <c r="A25" s="102" t="s">
        <v>54</v>
      </c>
      <c r="B25" s="103" t="s">
        <v>55</v>
      </c>
      <c r="I25" s="101"/>
      <c r="K25" s="110"/>
      <c r="L25" s="101"/>
      <c r="M25" s="104"/>
      <c r="N25" s="104"/>
      <c r="O25" s="104">
        <f t="shared" si="0"/>
        <v>0</v>
      </c>
      <c r="P25" s="99">
        <v>8000</v>
      </c>
      <c r="Q25" s="100">
        <f t="shared" si="4"/>
        <v>8000</v>
      </c>
    </row>
    <row r="26" spans="1:18" x14ac:dyDescent="0.25">
      <c r="A26" s="120" t="s">
        <v>56</v>
      </c>
      <c r="B26" s="121" t="s">
        <v>57</v>
      </c>
      <c r="C26" s="122"/>
      <c r="D26" s="122"/>
      <c r="E26" s="122"/>
      <c r="F26" s="122"/>
      <c r="G26" s="122"/>
      <c r="H26" s="122"/>
      <c r="I26" s="123"/>
      <c r="J26" s="123"/>
      <c r="K26" s="123"/>
      <c r="L26" s="123"/>
      <c r="M26" s="123"/>
      <c r="N26" s="123"/>
      <c r="O26" s="122">
        <f t="shared" si="0"/>
        <v>0</v>
      </c>
      <c r="P26" s="99">
        <v>3500</v>
      </c>
      <c r="Q26" s="100">
        <f t="shared" si="4"/>
        <v>3500</v>
      </c>
    </row>
    <row r="27" spans="1:18" x14ac:dyDescent="0.25">
      <c r="A27" s="120" t="s">
        <v>58</v>
      </c>
      <c r="B27" s="121" t="s">
        <v>59</v>
      </c>
      <c r="C27" s="122"/>
      <c r="D27" s="122"/>
      <c r="E27" s="122"/>
      <c r="F27" s="122"/>
      <c r="G27" s="122"/>
      <c r="H27" s="122"/>
      <c r="I27" s="123"/>
      <c r="J27" s="123"/>
      <c r="K27" s="123"/>
      <c r="L27" s="123"/>
      <c r="M27" s="123"/>
      <c r="N27" s="123"/>
      <c r="O27" s="122">
        <f t="shared" si="0"/>
        <v>0</v>
      </c>
      <c r="P27" s="99">
        <v>3000</v>
      </c>
      <c r="Q27" s="100">
        <f t="shared" si="4"/>
        <v>3000</v>
      </c>
    </row>
    <row r="28" spans="1:18" s="125" customFormat="1" x14ac:dyDescent="0.25">
      <c r="A28" s="79"/>
      <c r="B28" s="79"/>
      <c r="C28" s="124">
        <f>SUM(C2:C27)</f>
        <v>0</v>
      </c>
      <c r="D28" s="124">
        <f>SUM(D2:D27)</f>
        <v>0</v>
      </c>
      <c r="E28" s="124"/>
      <c r="F28" s="124"/>
      <c r="G28" s="124"/>
      <c r="H28" s="124"/>
      <c r="O28" s="100">
        <f t="shared" si="0"/>
        <v>0</v>
      </c>
      <c r="P28" s="126">
        <f>SUM(P2:P27)</f>
        <v>412800</v>
      </c>
      <c r="Q28" s="124">
        <f>SUM(Q2:Q27)</f>
        <v>412800</v>
      </c>
      <c r="R28" s="127"/>
    </row>
    <row r="29" spans="1:18" s="130" customFormat="1" x14ac:dyDescent="0.25">
      <c r="A29" s="128"/>
      <c r="B29" s="128"/>
      <c r="C29" s="129"/>
      <c r="D29" s="129"/>
      <c r="E29" s="129"/>
      <c r="F29" s="129"/>
      <c r="G29" s="129"/>
      <c r="H29" s="129"/>
      <c r="O29" s="129"/>
      <c r="P29" s="131"/>
      <c r="Q29" s="132"/>
      <c r="R29" s="133"/>
    </row>
    <row r="30" spans="1:18" x14ac:dyDescent="0.25">
      <c r="R30" s="135"/>
    </row>
    <row r="31" spans="1:18" x14ac:dyDescent="0.25">
      <c r="P31" s="134" t="s">
        <v>60</v>
      </c>
    </row>
    <row r="32" spans="1:18" x14ac:dyDescent="0.25">
      <c r="A32" s="136" t="s">
        <v>61</v>
      </c>
      <c r="B32" s="137" t="s">
        <v>62</v>
      </c>
      <c r="P32" s="138">
        <f>SUM(C32:O32)</f>
        <v>0</v>
      </c>
    </row>
    <row r="33" spans="1:18" x14ac:dyDescent="0.25">
      <c r="A33" s="136" t="s">
        <v>65</v>
      </c>
      <c r="B33" s="137" t="s">
        <v>63</v>
      </c>
      <c r="P33" s="138">
        <f>SUM(C33:O33)</f>
        <v>0</v>
      </c>
      <c r="Q33" s="124"/>
    </row>
    <row r="34" spans="1:18" x14ac:dyDescent="0.25">
      <c r="A34" s="136" t="s">
        <v>66</v>
      </c>
      <c r="B34" s="137" t="s">
        <v>64</v>
      </c>
      <c r="P34" s="139">
        <f>SUM(C34:O34)</f>
        <v>0</v>
      </c>
    </row>
    <row r="35" spans="1:18" x14ac:dyDescent="0.25">
      <c r="P35" s="126">
        <f>P34+P33</f>
        <v>0</v>
      </c>
      <c r="Q35" s="140" t="s">
        <v>67</v>
      </c>
    </row>
    <row r="36" spans="1:18" s="143" customFormat="1" x14ac:dyDescent="0.25">
      <c r="A36" s="141"/>
      <c r="B36" s="141"/>
      <c r="C36" s="142"/>
      <c r="D36" s="142"/>
      <c r="E36" s="142"/>
      <c r="F36" s="142"/>
      <c r="G36" s="142"/>
      <c r="H36" s="142"/>
      <c r="O36" s="142"/>
      <c r="P36" s="138">
        <f>P32+P33</f>
        <v>0</v>
      </c>
      <c r="Q36" s="144" t="s">
        <v>68</v>
      </c>
      <c r="R36" s="145"/>
    </row>
  </sheetData>
  <printOptions gridLines="1"/>
  <pageMargins left="0.25" right="0" top="0.25" bottom="0.25" header="0.3" footer="0.3"/>
  <pageSetup scale="6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CF73C0-70D3-4604-BC7F-9BD5787F79B3}">
  <dimension ref="A1:AE35"/>
  <sheetViews>
    <sheetView workbookViewId="0">
      <pane xSplit="1" topLeftCell="B1" activePane="topRight" state="frozen"/>
      <selection pane="topRight" activeCell="Q32" sqref="Q32"/>
    </sheetView>
  </sheetViews>
  <sheetFormatPr defaultRowHeight="15" x14ac:dyDescent="0.25"/>
  <cols>
    <col min="1" max="1" width="37.85546875" bestFit="1" customWidth="1"/>
    <col min="2" max="2" width="9.7109375" bestFit="1" customWidth="1"/>
    <col min="3" max="3" width="9.42578125" bestFit="1" customWidth="1"/>
    <col min="4" max="4" width="9.7109375" bestFit="1" customWidth="1"/>
    <col min="5" max="7" width="9.85546875" bestFit="1" customWidth="1"/>
    <col min="8" max="8" width="9.42578125" bestFit="1" customWidth="1"/>
    <col min="9" max="9" width="9.7109375" bestFit="1" customWidth="1"/>
    <col min="10" max="11" width="9.42578125" bestFit="1" customWidth="1"/>
    <col min="12" max="13" width="9.7109375" bestFit="1" customWidth="1"/>
    <col min="14" max="14" width="9.85546875" bestFit="1" customWidth="1"/>
    <col min="15" max="18" width="9.7109375" bestFit="1" customWidth="1"/>
    <col min="19" max="19" width="9.42578125" bestFit="1" customWidth="1"/>
    <col min="20" max="20" width="11.85546875" bestFit="1" customWidth="1"/>
    <col min="21" max="21" width="10.5703125" bestFit="1" customWidth="1"/>
    <col min="22" max="22" width="11.85546875" bestFit="1" customWidth="1"/>
    <col min="23" max="23" width="10.5703125" bestFit="1" customWidth="1"/>
    <col min="24" max="24" width="13.140625" bestFit="1" customWidth="1"/>
    <col min="25" max="25" width="10.5703125" bestFit="1" customWidth="1"/>
    <col min="26" max="27" width="10.7109375" bestFit="1" customWidth="1"/>
    <col min="28" max="28" width="17.85546875" bestFit="1" customWidth="1"/>
  </cols>
  <sheetData>
    <row r="1" spans="1:31" x14ac:dyDescent="0.25">
      <c r="A1" s="38" t="s">
        <v>146</v>
      </c>
    </row>
    <row r="2" spans="1:31" x14ac:dyDescent="0.25">
      <c r="A2" s="38" t="s">
        <v>147</v>
      </c>
    </row>
    <row r="3" spans="1:31" s="4" customFormat="1" ht="45" x14ac:dyDescent="0.25">
      <c r="A3" s="39"/>
      <c r="B3" s="39">
        <v>43112</v>
      </c>
      <c r="C3" s="39">
        <v>43126</v>
      </c>
      <c r="D3" s="39">
        <v>43140</v>
      </c>
      <c r="E3" s="39">
        <v>43154</v>
      </c>
      <c r="F3" s="39">
        <v>43168</v>
      </c>
      <c r="G3" s="39">
        <v>43182</v>
      </c>
      <c r="H3" s="39">
        <v>43196</v>
      </c>
      <c r="I3" s="39">
        <v>43210</v>
      </c>
      <c r="J3" s="39">
        <v>43224</v>
      </c>
      <c r="K3" s="39">
        <v>43238</v>
      </c>
      <c r="L3" s="39">
        <v>43252</v>
      </c>
      <c r="M3" s="39">
        <v>43266</v>
      </c>
      <c r="N3" s="39">
        <v>43280</v>
      </c>
      <c r="O3" s="39">
        <v>42929</v>
      </c>
      <c r="P3" s="39">
        <v>42943</v>
      </c>
      <c r="Q3" s="39">
        <v>42957</v>
      </c>
      <c r="R3" s="39">
        <v>42971</v>
      </c>
      <c r="S3" s="39">
        <v>43350</v>
      </c>
      <c r="T3" s="39">
        <v>43364</v>
      </c>
      <c r="U3" s="39">
        <v>43378</v>
      </c>
      <c r="V3" s="40">
        <v>43392</v>
      </c>
      <c r="W3" s="39">
        <v>43406</v>
      </c>
      <c r="X3" s="39">
        <v>43420</v>
      </c>
      <c r="Y3" s="39">
        <v>43434</v>
      </c>
      <c r="Z3" s="39">
        <v>43448</v>
      </c>
      <c r="AA3" s="39">
        <v>43462</v>
      </c>
      <c r="AB3" s="39"/>
      <c r="AC3" s="41" t="s">
        <v>148</v>
      </c>
      <c r="AD3" s="39" t="s">
        <v>149</v>
      </c>
    </row>
    <row r="4" spans="1:31" x14ac:dyDescent="0.25">
      <c r="A4" s="42" t="s">
        <v>150</v>
      </c>
    </row>
    <row r="5" spans="1:31" x14ac:dyDescent="0.25">
      <c r="A5" t="s">
        <v>151</v>
      </c>
      <c r="B5">
        <v>51</v>
      </c>
      <c r="C5">
        <v>60</v>
      </c>
      <c r="D5">
        <v>58</v>
      </c>
      <c r="E5">
        <v>60</v>
      </c>
      <c r="F5">
        <v>56.5</v>
      </c>
      <c r="G5">
        <v>58</v>
      </c>
      <c r="H5">
        <v>59</v>
      </c>
      <c r="I5">
        <v>58</v>
      </c>
      <c r="J5">
        <v>56</v>
      </c>
      <c r="K5">
        <v>58</v>
      </c>
      <c r="L5">
        <v>56</v>
      </c>
      <c r="M5">
        <v>58</v>
      </c>
      <c r="N5">
        <v>58</v>
      </c>
      <c r="O5">
        <v>58</v>
      </c>
      <c r="P5">
        <v>49</v>
      </c>
      <c r="Q5">
        <v>58</v>
      </c>
      <c r="R5">
        <v>58</v>
      </c>
      <c r="S5">
        <v>56</v>
      </c>
      <c r="T5">
        <v>63</v>
      </c>
      <c r="AB5" s="43"/>
      <c r="AC5">
        <f t="shared" ref="AC5:AC14" si="0">SUM(B5:AB5)</f>
        <v>1088.5</v>
      </c>
      <c r="AD5" s="44">
        <f>AC5/52</f>
        <v>20.932692307692307</v>
      </c>
    </row>
    <row r="6" spans="1:31" x14ac:dyDescent="0.25">
      <c r="A6" t="s">
        <v>151</v>
      </c>
      <c r="B6">
        <v>67</v>
      </c>
      <c r="C6">
        <v>59</v>
      </c>
      <c r="D6">
        <v>67</v>
      </c>
      <c r="E6">
        <v>58</v>
      </c>
      <c r="F6">
        <v>58</v>
      </c>
      <c r="G6">
        <v>59</v>
      </c>
      <c r="H6">
        <v>58</v>
      </c>
      <c r="I6">
        <v>58</v>
      </c>
      <c r="J6">
        <v>58</v>
      </c>
      <c r="K6">
        <v>58</v>
      </c>
      <c r="L6">
        <v>66</v>
      </c>
      <c r="M6">
        <v>59</v>
      </c>
      <c r="N6">
        <v>59</v>
      </c>
      <c r="O6">
        <v>58</v>
      </c>
      <c r="P6">
        <v>58</v>
      </c>
      <c r="Q6">
        <v>58</v>
      </c>
      <c r="R6">
        <v>58</v>
      </c>
      <c r="S6">
        <v>58</v>
      </c>
      <c r="T6">
        <v>58</v>
      </c>
      <c r="AB6" s="43"/>
      <c r="AC6">
        <f t="shared" si="0"/>
        <v>1132</v>
      </c>
      <c r="AD6" s="44">
        <f>AC6/52</f>
        <v>21.76923076923077</v>
      </c>
    </row>
    <row r="7" spans="1:31" x14ac:dyDescent="0.25">
      <c r="A7" t="s">
        <v>151</v>
      </c>
      <c r="B7">
        <v>72</v>
      </c>
      <c r="C7">
        <v>53</v>
      </c>
      <c r="D7">
        <v>59.25</v>
      </c>
      <c r="E7">
        <v>64</v>
      </c>
      <c r="F7">
        <v>67.5</v>
      </c>
      <c r="G7">
        <v>55.5</v>
      </c>
      <c r="H7">
        <f>29.75+21.75</f>
        <v>51.5</v>
      </c>
      <c r="I7">
        <v>67.25</v>
      </c>
      <c r="J7">
        <v>47.25</v>
      </c>
      <c r="K7">
        <v>59.5</v>
      </c>
      <c r="L7">
        <v>60.5</v>
      </c>
      <c r="M7">
        <v>50.5</v>
      </c>
      <c r="N7">
        <v>59.5</v>
      </c>
      <c r="O7">
        <v>57</v>
      </c>
      <c r="P7">
        <v>55</v>
      </c>
      <c r="Q7">
        <v>37.25</v>
      </c>
      <c r="R7">
        <v>55.5</v>
      </c>
      <c r="S7">
        <v>57</v>
      </c>
      <c r="T7">
        <v>59</v>
      </c>
      <c r="AC7">
        <f t="shared" si="0"/>
        <v>1088</v>
      </c>
      <c r="AD7" s="44">
        <f>AC7/48</f>
        <v>22.666666666666668</v>
      </c>
    </row>
    <row r="8" spans="1:31" x14ac:dyDescent="0.25">
      <c r="A8" t="s">
        <v>152</v>
      </c>
      <c r="B8">
        <v>21</v>
      </c>
      <c r="C8">
        <v>19</v>
      </c>
      <c r="D8">
        <v>23.5</v>
      </c>
      <c r="E8">
        <v>31.5</v>
      </c>
      <c r="F8">
        <v>19</v>
      </c>
      <c r="G8">
        <v>20.5</v>
      </c>
      <c r="H8">
        <v>17</v>
      </c>
      <c r="I8">
        <v>14.5</v>
      </c>
      <c r="J8">
        <v>21</v>
      </c>
      <c r="K8">
        <v>36</v>
      </c>
      <c r="L8">
        <v>30</v>
      </c>
      <c r="M8">
        <v>5</v>
      </c>
      <c r="N8">
        <v>16</v>
      </c>
      <c r="O8">
        <v>22</v>
      </c>
      <c r="P8">
        <v>28</v>
      </c>
      <c r="Q8">
        <v>28</v>
      </c>
      <c r="R8">
        <v>23</v>
      </c>
      <c r="S8">
        <v>20</v>
      </c>
      <c r="T8">
        <v>19.5</v>
      </c>
      <c r="AB8" s="43"/>
      <c r="AC8">
        <f t="shared" si="0"/>
        <v>414.5</v>
      </c>
      <c r="AD8" s="44">
        <f t="shared" ref="AD8:AD14" si="1">AC8/52</f>
        <v>7.9711538461538458</v>
      </c>
    </row>
    <row r="9" spans="1:31" x14ac:dyDescent="0.25">
      <c r="A9" t="s">
        <v>152</v>
      </c>
      <c r="B9">
        <v>16</v>
      </c>
      <c r="C9">
        <v>18.5</v>
      </c>
      <c r="D9">
        <v>10</v>
      </c>
      <c r="E9">
        <v>32</v>
      </c>
      <c r="F9">
        <v>22</v>
      </c>
      <c r="G9">
        <v>27</v>
      </c>
      <c r="H9">
        <v>24</v>
      </c>
      <c r="I9">
        <v>19.5</v>
      </c>
      <c r="J9">
        <v>24</v>
      </c>
      <c r="K9">
        <v>16</v>
      </c>
      <c r="L9">
        <v>8</v>
      </c>
      <c r="M9">
        <v>28</v>
      </c>
      <c r="N9">
        <v>16</v>
      </c>
      <c r="O9">
        <v>25</v>
      </c>
      <c r="P9">
        <v>17</v>
      </c>
      <c r="Q9">
        <v>23</v>
      </c>
      <c r="R9">
        <v>19</v>
      </c>
      <c r="S9">
        <v>11</v>
      </c>
      <c r="T9">
        <v>22.5</v>
      </c>
      <c r="AB9" s="43"/>
      <c r="AC9">
        <f t="shared" si="0"/>
        <v>378.5</v>
      </c>
      <c r="AD9" s="44">
        <f t="shared" si="1"/>
        <v>7.2788461538461542</v>
      </c>
      <c r="AE9" s="43"/>
    </row>
    <row r="10" spans="1:31" ht="15.75" thickBot="1" x14ac:dyDescent="0.3">
      <c r="A10" t="s">
        <v>152</v>
      </c>
      <c r="B10">
        <v>29</v>
      </c>
      <c r="C10">
        <v>30.25</v>
      </c>
      <c r="D10">
        <v>30</v>
      </c>
      <c r="E10">
        <v>23</v>
      </c>
      <c r="F10">
        <v>34</v>
      </c>
      <c r="G10">
        <v>39.5</v>
      </c>
      <c r="H10">
        <v>27</v>
      </c>
      <c r="I10">
        <v>27.5</v>
      </c>
      <c r="J10">
        <v>32</v>
      </c>
      <c r="K10">
        <v>26</v>
      </c>
      <c r="L10">
        <v>26</v>
      </c>
      <c r="M10">
        <v>36.5</v>
      </c>
      <c r="N10">
        <v>42</v>
      </c>
      <c r="O10">
        <v>27</v>
      </c>
      <c r="P10">
        <v>34.5</v>
      </c>
      <c r="Q10">
        <v>34.5</v>
      </c>
      <c r="R10">
        <v>34</v>
      </c>
      <c r="S10">
        <v>31</v>
      </c>
      <c r="T10">
        <v>20.5</v>
      </c>
      <c r="AB10" s="45"/>
      <c r="AC10">
        <f t="shared" si="0"/>
        <v>584.25</v>
      </c>
      <c r="AD10" s="44">
        <f t="shared" si="1"/>
        <v>11.235576923076923</v>
      </c>
      <c r="AE10" s="43"/>
    </row>
    <row r="11" spans="1:31" ht="18" thickTop="1" thickBot="1" x14ac:dyDescent="0.35">
      <c r="A11" s="43" t="s">
        <v>153</v>
      </c>
      <c r="B11">
        <v>26</v>
      </c>
      <c r="C11">
        <v>34</v>
      </c>
      <c r="D11">
        <v>35</v>
      </c>
      <c r="E11">
        <v>22</v>
      </c>
      <c r="F11">
        <v>29</v>
      </c>
      <c r="G11">
        <v>24</v>
      </c>
      <c r="H11">
        <v>18</v>
      </c>
      <c r="I11">
        <v>25</v>
      </c>
      <c r="J11">
        <v>22.5</v>
      </c>
      <c r="K11">
        <v>19</v>
      </c>
      <c r="L11">
        <v>13</v>
      </c>
      <c r="M11">
        <v>3</v>
      </c>
      <c r="N11" s="46"/>
      <c r="O11" s="46"/>
      <c r="P11" s="46"/>
      <c r="Q11" s="46"/>
      <c r="R11" s="46"/>
      <c r="S11" s="46"/>
      <c r="T11" s="46"/>
      <c r="U11" s="46"/>
      <c r="V11" s="46"/>
      <c r="W11" s="46"/>
      <c r="X11" s="46"/>
      <c r="Y11" s="46"/>
      <c r="Z11" s="46"/>
      <c r="AA11" s="46"/>
      <c r="AB11" s="45"/>
      <c r="AC11">
        <f t="shared" si="0"/>
        <v>270.5</v>
      </c>
      <c r="AD11" s="44">
        <f t="shared" si="1"/>
        <v>5.2019230769230766</v>
      </c>
      <c r="AE11" s="43"/>
    </row>
    <row r="12" spans="1:31" ht="18" thickTop="1" thickBot="1" x14ac:dyDescent="0.35">
      <c r="A12" s="43" t="s">
        <v>154</v>
      </c>
      <c r="B12" s="46"/>
      <c r="C12" s="46"/>
      <c r="D12" s="46"/>
      <c r="E12" s="46"/>
      <c r="F12" s="46"/>
      <c r="G12" s="46"/>
      <c r="H12" s="46"/>
      <c r="I12" s="46"/>
      <c r="J12" s="46"/>
      <c r="K12" s="46"/>
      <c r="L12" s="46"/>
      <c r="M12">
        <v>40</v>
      </c>
      <c r="N12">
        <v>39.5</v>
      </c>
      <c r="O12">
        <v>34.25</v>
      </c>
      <c r="P12">
        <v>40</v>
      </c>
      <c r="Q12">
        <v>40</v>
      </c>
      <c r="R12">
        <v>36</v>
      </c>
      <c r="S12">
        <v>23</v>
      </c>
      <c r="T12">
        <v>16</v>
      </c>
      <c r="AC12">
        <f t="shared" si="0"/>
        <v>268.75</v>
      </c>
      <c r="AD12" s="44">
        <f t="shared" si="1"/>
        <v>5.1682692307692308</v>
      </c>
      <c r="AE12" s="43"/>
    </row>
    <row r="13" spans="1:31" ht="15.75" thickTop="1" x14ac:dyDescent="0.25">
      <c r="A13" s="43" t="s">
        <v>153</v>
      </c>
      <c r="B13">
        <v>19.5</v>
      </c>
      <c r="C13">
        <v>18</v>
      </c>
      <c r="D13">
        <v>17.25</v>
      </c>
      <c r="E13">
        <v>24.5</v>
      </c>
      <c r="F13">
        <v>18</v>
      </c>
      <c r="G13">
        <v>23</v>
      </c>
      <c r="H13">
        <v>17</v>
      </c>
      <c r="I13">
        <v>14</v>
      </c>
      <c r="J13">
        <v>13</v>
      </c>
      <c r="K13">
        <v>15</v>
      </c>
      <c r="L13">
        <v>15</v>
      </c>
      <c r="M13">
        <v>18</v>
      </c>
      <c r="N13">
        <v>22.5</v>
      </c>
      <c r="O13">
        <v>19</v>
      </c>
      <c r="P13">
        <v>21.5</v>
      </c>
      <c r="Q13">
        <v>13</v>
      </c>
      <c r="R13">
        <v>17.5</v>
      </c>
      <c r="S13">
        <v>19</v>
      </c>
      <c r="T13">
        <v>19</v>
      </c>
      <c r="AB13" s="43"/>
      <c r="AC13">
        <f t="shared" si="0"/>
        <v>343.75</v>
      </c>
      <c r="AD13" s="44">
        <f t="shared" si="1"/>
        <v>6.6105769230769234</v>
      </c>
      <c r="AE13" s="43"/>
    </row>
    <row r="14" spans="1:31" x14ac:dyDescent="0.25">
      <c r="A14" s="43" t="s">
        <v>153</v>
      </c>
      <c r="E14">
        <v>9</v>
      </c>
      <c r="F14">
        <v>7.75</v>
      </c>
      <c r="G14">
        <v>6</v>
      </c>
      <c r="H14">
        <v>12</v>
      </c>
      <c r="I14">
        <v>8.75</v>
      </c>
      <c r="J14">
        <v>13.25</v>
      </c>
      <c r="K14">
        <v>8.25</v>
      </c>
      <c r="L14">
        <v>5</v>
      </c>
      <c r="M14">
        <v>6</v>
      </c>
      <c r="N14">
        <v>8</v>
      </c>
      <c r="O14">
        <v>8</v>
      </c>
      <c r="P14">
        <v>11</v>
      </c>
      <c r="Q14">
        <v>18</v>
      </c>
      <c r="R14">
        <v>12</v>
      </c>
      <c r="S14">
        <v>11.25</v>
      </c>
      <c r="T14">
        <v>6.25</v>
      </c>
      <c r="AB14" s="43"/>
      <c r="AC14">
        <f t="shared" si="0"/>
        <v>150.5</v>
      </c>
      <c r="AD14" s="44">
        <f t="shared" si="1"/>
        <v>2.8942307692307692</v>
      </c>
      <c r="AE14" s="43"/>
    </row>
    <row r="15" spans="1:31" s="4" customFormat="1" x14ac:dyDescent="0.25">
      <c r="A15" s="42" t="s">
        <v>155</v>
      </c>
      <c r="B15" s="42">
        <f>SUM(B5:B13)</f>
        <v>301.5</v>
      </c>
      <c r="C15" s="42">
        <f>SUM(C5:C13)</f>
        <v>291.75</v>
      </c>
      <c r="D15" s="42">
        <f>SUM(D5:D13)</f>
        <v>300</v>
      </c>
      <c r="E15" s="42">
        <f>SUM(E5:E14)</f>
        <v>324</v>
      </c>
      <c r="F15" s="42">
        <f>SUM(F5:F13)</f>
        <v>304</v>
      </c>
      <c r="G15" s="42">
        <f>SUM(G5:G14)</f>
        <v>312.5</v>
      </c>
      <c r="H15" s="42">
        <f>SUM(H5:H14)</f>
        <v>283.5</v>
      </c>
      <c r="I15" s="42">
        <f>SUM(I5:I14)</f>
        <v>292.5</v>
      </c>
      <c r="J15" s="42">
        <f>SUM(J5:J14)</f>
        <v>287</v>
      </c>
      <c r="K15" s="42">
        <f>SUM(K5:K14)</f>
        <v>295.75</v>
      </c>
      <c r="L15" s="42">
        <f>SUM(L5:L13)</f>
        <v>274.5</v>
      </c>
      <c r="M15" s="42">
        <f>SUM(M5:M14)</f>
        <v>304</v>
      </c>
      <c r="N15" s="42">
        <f>SUM(N5:N13)</f>
        <v>312.5</v>
      </c>
      <c r="O15" s="42">
        <f>SUM(O5:O14)</f>
        <v>308.25</v>
      </c>
      <c r="P15" s="42">
        <f>SUM(P5:P13)</f>
        <v>303</v>
      </c>
      <c r="Q15" s="42">
        <f>SUM(Q5:Q13)</f>
        <v>291.75</v>
      </c>
      <c r="R15" s="42">
        <f>SUM(R5:R13)</f>
        <v>301</v>
      </c>
      <c r="S15" s="42">
        <f>SUM(S5:S14)</f>
        <v>286.25</v>
      </c>
      <c r="T15" s="42">
        <f>SUM(T5:T14)</f>
        <v>283.75</v>
      </c>
      <c r="U15" s="42">
        <f>SUM(U5:U14)</f>
        <v>0</v>
      </c>
      <c r="V15" s="42">
        <f>SUM(V5:V13)</f>
        <v>0</v>
      </c>
      <c r="W15" s="42">
        <f>SUM(W5:W14)</f>
        <v>0</v>
      </c>
      <c r="X15" s="42">
        <f>SUM(X5:X14)</f>
        <v>0</v>
      </c>
      <c r="Y15" s="42">
        <f>SUM(Y5:Y14)</f>
        <v>0</v>
      </c>
      <c r="Z15" s="42">
        <f>SUM(Z5:Z13)</f>
        <v>0</v>
      </c>
      <c r="AA15" s="42">
        <f>SUM(AA5:AA13)</f>
        <v>0</v>
      </c>
      <c r="AB15" s="42"/>
      <c r="AC15" s="42">
        <f>SUM(AC5:AC13)</f>
        <v>5568.75</v>
      </c>
      <c r="AD15" s="47">
        <f>AC15/34</f>
        <v>163.78676470588235</v>
      </c>
      <c r="AE15" s="42" t="s">
        <v>155</v>
      </c>
    </row>
    <row r="16" spans="1:31" x14ac:dyDescent="0.25">
      <c r="A16" s="48"/>
      <c r="B16" s="48"/>
      <c r="C16" s="48"/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8"/>
      <c r="W16" s="48"/>
      <c r="X16" s="48"/>
      <c r="Y16" s="48"/>
      <c r="Z16" s="48"/>
      <c r="AA16" s="48"/>
      <c r="AB16" s="48"/>
      <c r="AC16" s="48"/>
      <c r="AD16" s="44"/>
      <c r="AE16" s="48"/>
    </row>
    <row r="17" spans="1:31" s="54" customFormat="1" x14ac:dyDescent="0.25">
      <c r="A17" s="49" t="s">
        <v>156</v>
      </c>
      <c r="B17" s="50">
        <f>((58-B5)*16.75)+((58-B6)*16.75)+((58-B7)*16.75)</f>
        <v>-268</v>
      </c>
      <c r="C17" s="50">
        <f>((58-C5)*16.75)+((58-C6)*16.75)+((58-C7)*16.75)</f>
        <v>33.5</v>
      </c>
      <c r="D17" s="50">
        <f>((58-D5)*16.75)+((58-D6)*16.75)+((58-D7)*16.75)</f>
        <v>-171.6875</v>
      </c>
      <c r="E17" s="50">
        <f>((58-E5)*16.75)+((58-E6)*16.75)+((58-E7)*16.75)</f>
        <v>-134</v>
      </c>
      <c r="F17" s="50">
        <f>((58-F5)*16.75)+((58-F6)*16.75)+((58-F7)*16.75)</f>
        <v>-134</v>
      </c>
      <c r="G17" s="50">
        <f>((58-G5)*16.75)+((58-G6)*16.75)+((58-G7)*16.75)</f>
        <v>25.125</v>
      </c>
      <c r="H17" s="50">
        <f>((58-H5)*16.75)+((58-H6)*16.75)+((58-H7)*16.75)</f>
        <v>92.125</v>
      </c>
      <c r="I17" s="50">
        <f>((58-I5)*16.75)+((58-I6)*16.75)+((58-I7)*16.75)</f>
        <v>-154.9375</v>
      </c>
      <c r="J17" s="50">
        <f>((58-J5)*16.75)+((58-J6)*16.75)+((58-J7)*16.75)</f>
        <v>213.5625</v>
      </c>
      <c r="K17" s="50">
        <f>((58-K5)*16.75)+((58-K6)*16.75)+((58-K7)*16.75)</f>
        <v>-25.125</v>
      </c>
      <c r="L17" s="50">
        <f>((58-L5)*16.75)+((58-L6)*16.75)+((58-L7)*16.75)</f>
        <v>-142.375</v>
      </c>
      <c r="M17" s="50">
        <f>((58-M5)*16.75)+((58-M6)*16.75)+((58-M7)*16.75)</f>
        <v>108.875</v>
      </c>
      <c r="N17" s="50">
        <f>((58-N5)*16.75)+((58-N6)*16.75)+((58-N7)*16.75)</f>
        <v>-41.875</v>
      </c>
      <c r="O17" s="50">
        <f>((58-O5)*16.75)+((58-O6)*16.75)+((58-O7)*16.75)</f>
        <v>16.75</v>
      </c>
      <c r="P17" s="50">
        <f>((58-P5)*16.75)+((58-P6)*16.75)+((58-P7)*16.75)</f>
        <v>201</v>
      </c>
      <c r="Q17" s="50">
        <f>((58-Q5)*16.75)+((58-Q6)*16.75)+((58-Q7)*16.75)</f>
        <v>347.5625</v>
      </c>
      <c r="R17" s="50">
        <f>((58-R5)*16.75)+((58-R6)*16.75)+((58-R7)*16.75)</f>
        <v>41.875</v>
      </c>
      <c r="S17" s="50">
        <f>((58-S5)*16.75)+((58-S6)*16.75)+((58-S7)*16.75)</f>
        <v>50.25</v>
      </c>
      <c r="T17" s="50">
        <f>((58-T5)*16.75)+((58-T6)*16.75)+((58-T7)*16.75)</f>
        <v>-100.5</v>
      </c>
      <c r="U17" s="50">
        <f>((58-U5)*16.75)+((58-U6)*16.75)+((58-U7)*16.75)</f>
        <v>2914.5</v>
      </c>
      <c r="V17" s="50">
        <f>((58-V5)*16.75)+((58-V6)*16.75)+((58-V7)*16.75)</f>
        <v>2914.5</v>
      </c>
      <c r="W17" s="50">
        <f>((58-W5)*16.75)+((58-W6)*16.75)+((58-W7)*16.75)</f>
        <v>2914.5</v>
      </c>
      <c r="X17" s="50">
        <f>((58-X5)*16.75)+((58-X6)*16.75)+((58-X7)*16.75)</f>
        <v>2914.5</v>
      </c>
      <c r="Y17" s="50">
        <f>((58-Y5)*16.75)+((58-Y6)*16.75)+((58-Y7)*16.75)</f>
        <v>2914.5</v>
      </c>
      <c r="Z17" s="50">
        <f>((58-Z5)*16.75)+((58-Z6)*16.75)+((58-Z7)*16.75)</f>
        <v>2914.5</v>
      </c>
      <c r="AA17" s="50">
        <f>((58-AA5)*16.75)+((58-AA6)*16.75)+((58-AA7)*16.75)</f>
        <v>2914.5</v>
      </c>
      <c r="AB17" s="51">
        <f t="shared" ref="AB17:AB19" si="2">SUM(B17:AA17)</f>
        <v>20359.625</v>
      </c>
      <c r="AC17" s="49" t="s">
        <v>156</v>
      </c>
      <c r="AD17" s="52"/>
      <c r="AE17" s="53"/>
    </row>
    <row r="18" spans="1:31" s="37" customFormat="1" x14ac:dyDescent="0.25">
      <c r="A18" s="55" t="s">
        <v>157</v>
      </c>
      <c r="B18" s="35">
        <f>((34-B10)*13.5)+((23-B9)*13.5)+((23-B8)*13.5)</f>
        <v>189</v>
      </c>
      <c r="C18" s="35">
        <f>((34-C10)*13.5)+((23-C9)*13.5)+((23-C8)*13.5)</f>
        <v>165.375</v>
      </c>
      <c r="D18" s="35">
        <f>((34-D10)*13.5)+((23-D9)*13.5)+((23-D8)*13.5)</f>
        <v>222.75</v>
      </c>
      <c r="E18" s="35">
        <f>((34-E10)*13.5)+((23-E9)*13.5)+((23-E8)*13.5)</f>
        <v>-87.75</v>
      </c>
      <c r="F18" s="35">
        <f>((34-F10)*13.5)+((23-F9)*13.5)+((23-F8)*13.5)</f>
        <v>67.5</v>
      </c>
      <c r="G18" s="35">
        <f>((34-G10)*13.5)+((23-G9)*13.5)+((23-G8)*13.5)</f>
        <v>-94.5</v>
      </c>
      <c r="H18" s="35">
        <f>((34-H10)*13.5)+((23-H9)*13.5)+((23-H8)*13.5)</f>
        <v>162</v>
      </c>
      <c r="I18" s="35">
        <f>((34-I10)*13.5)+((23-I9)*13.5)+((23-I8)*13.5)</f>
        <v>249.75</v>
      </c>
      <c r="J18" s="35">
        <f>((34-J10)*13.5)+((23-J9)*13.5)+((23-J8)*13.5)</f>
        <v>40.5</v>
      </c>
      <c r="K18" s="35">
        <f>((34-K10)*13.5)+((23-K9)*13.5)+((23-K8)*13.5)</f>
        <v>27</v>
      </c>
      <c r="L18" s="35">
        <f>((34-L10)*13.5)+((23-L9)*13.5)+((23-L8)*13.5)</f>
        <v>216</v>
      </c>
      <c r="M18" s="35">
        <f>((34-M10)*13.5)+((23-M9)*13.5)+((23-M8)*13.5)</f>
        <v>141.75</v>
      </c>
      <c r="N18" s="35">
        <f>((34-N10)*13.5)+((23-N9)*13.5)+((23-N8)*13.5)</f>
        <v>81</v>
      </c>
      <c r="O18" s="35">
        <f>((34-O10)*13.5)+((23-O9)*13.5)+((23-O8)*13.5)</f>
        <v>81</v>
      </c>
      <c r="P18" s="35">
        <f>((34-P10)*13.5)+((23-P9)*13.5)+((23-P8)*13.5)</f>
        <v>6.75</v>
      </c>
      <c r="Q18" s="35">
        <f>((34-Q10)*13.5)+((23-Q9)*13.5)+((23-Q8)*13.5)</f>
        <v>-74.25</v>
      </c>
      <c r="R18" s="35">
        <f>((34-R10)*13.5)+((23-R9)*13.5)+((23-R8)*13.5)</f>
        <v>54</v>
      </c>
      <c r="S18" s="35">
        <f>((34-S10)*13.5)+((23-S9)*13.5)+((23-S8)*13.5)</f>
        <v>243</v>
      </c>
      <c r="T18" s="35">
        <f>((34-T10)*13.5)+((23-T9)*13.5)+((23-T8)*13.5)</f>
        <v>236.25</v>
      </c>
      <c r="U18" s="35">
        <f>((34-U10)*13.5)+((23-U9)*13.5)+((23-U8)*13.5)</f>
        <v>1080</v>
      </c>
      <c r="V18" s="35">
        <f>((34-V10)*13.5)+((23-V9)*13.5)+((23-V8)*13.5)</f>
        <v>1080</v>
      </c>
      <c r="W18" s="35">
        <f>((34-W10)*13.5)+((23-W9)*13.5)+((23-W8)*13.5)</f>
        <v>1080</v>
      </c>
      <c r="X18" s="35">
        <f>((34-X10)*13.5)+((23-X9)*13.5)+((23-X8)*13.5)</f>
        <v>1080</v>
      </c>
      <c r="Y18" s="35">
        <f>((34-Y10)*13.5)+((23-Y9)*13.5)+((23-Y8)*13.5)</f>
        <v>1080</v>
      </c>
      <c r="Z18" s="35">
        <f>((34-Z10)*13.5)+((23-Z9)*13.5)+((23-Z8)*13.5)</f>
        <v>1080</v>
      </c>
      <c r="AA18" s="35">
        <f>((34-AA10)*13.5)+((23-AA9)*13.5)+((23-AA8)*13.5)</f>
        <v>1080</v>
      </c>
      <c r="AB18" s="56">
        <f t="shared" si="2"/>
        <v>9487.125</v>
      </c>
      <c r="AC18" s="57" t="s">
        <v>157</v>
      </c>
      <c r="AD18" s="58"/>
      <c r="AE18" s="57"/>
    </row>
    <row r="19" spans="1:31" s="37" customFormat="1" x14ac:dyDescent="0.25">
      <c r="A19" s="55" t="s">
        <v>158</v>
      </c>
      <c r="B19" s="35">
        <f>((12-B11)*9.25)+((12-B12)*9.25)+((12-B13)*9.25)+((12-B14)*9.25)</f>
        <v>23.125</v>
      </c>
      <c r="C19" s="35">
        <f>((12-C11)*9.25)+((12-C12)*9.25)+((12-C13)*9.25)+((12-C14)*9.25)</f>
        <v>-37</v>
      </c>
      <c r="D19" s="35">
        <f>((12-D11)*9.25)+((12-D12)*9.25)+((12-D13)*9.25)+((12-D14)*9.25)</f>
        <v>-39.3125</v>
      </c>
      <c r="E19" s="35">
        <f>((12-E11)*9.25)+((12-E12)*9.25)+((12-E13)*9.25)+((12-E14)*9.25)</f>
        <v>-69.375</v>
      </c>
      <c r="F19" s="35">
        <f>((12-F11)*9.25)+((12-F12)*9.25)+((12-F13)*9.25)+((12-F14)*9.25)</f>
        <v>-62.4375</v>
      </c>
      <c r="G19" s="35">
        <f>((12-G11)*9.25)+((12-G12)*9.25)+((12-G13)*9.25)+((12-G14)*9.25)</f>
        <v>-46.25</v>
      </c>
      <c r="H19" s="35">
        <f>((12-H11)*9.25)+((12-H12)*9.25)+((12-H13)*9.25)+((12-H14)*9.25)</f>
        <v>9.25</v>
      </c>
      <c r="I19" s="35">
        <f>((12-I11)*9.25)+((12-I12)*9.25)+((12-I13)*9.25)+((12-I14)*9.25)</f>
        <v>2.3125</v>
      </c>
      <c r="J19" s="35">
        <f>((12-J11)*9.25)+((12-J12)*9.25)+((12-J13)*9.25)+((12-J14)*9.25)</f>
        <v>-6.9375</v>
      </c>
      <c r="K19" s="35">
        <f>((12-K11)*9.25)+((12-K12)*9.25)+((12-K13)*9.25)+((12-K14)*9.25)</f>
        <v>53.1875</v>
      </c>
      <c r="L19" s="35">
        <f>((12-L11)*9.25)+((12-L12)*9.25)+((12-L13)*9.25)+((12-L14)*9.25)</f>
        <v>138.75</v>
      </c>
      <c r="M19" s="35">
        <f>((12-M11)*9.25)+((12-M12)*9.25)+((12-M13)*9.25)+((12-M14)*9.25)</f>
        <v>-175.75</v>
      </c>
      <c r="N19" s="35">
        <f>((12-N11)*9.25)+((12-N12)*9.25)+((12-N13)*9.25)+((12-N14)*9.25)</f>
        <v>-203.5</v>
      </c>
      <c r="O19" s="35">
        <f>((12-O11)*9.25)+((12-O12)*9.25)+((12-O13)*9.25)+((12-O14)*9.25)</f>
        <v>-122.5625</v>
      </c>
      <c r="P19" s="35">
        <f>((12-P11)*9.25)+((12-P12)*9.25)+((12-P13)*9.25)+((12-P14)*9.25)</f>
        <v>-226.625</v>
      </c>
      <c r="Q19" s="35">
        <f>((12-Q11)*9.25)+((12-Q12)*9.25)+((12-Q13)*9.25)+((12-Q14)*9.25)</f>
        <v>-212.75</v>
      </c>
      <c r="R19" s="35">
        <f>((12-R11)*9.25)+((12-R12)*9.25)+((12-R13)*9.25)+((12-R14)*9.25)</f>
        <v>-161.875</v>
      </c>
      <c r="S19" s="35">
        <f>((12-S11)*9.25)+((12-S12)*9.25)+((12-S13)*9.25)+((12-S14)*9.25)</f>
        <v>-48.5625</v>
      </c>
      <c r="T19" s="35">
        <f>((12-T11)*9.25)+((12-T12)*9.25)+((12-T13)*9.25)+((12-T14)*9.25)</f>
        <v>62.4375</v>
      </c>
      <c r="U19" s="35">
        <f>((12-U11)*9.25)+((12-U12)*9.25)+((12-U13)*9.25)+((12-U14)*9.25)</f>
        <v>444</v>
      </c>
      <c r="V19" s="35">
        <f>((12-V11)*9.25)+((12-V12)*9.25)+((12-V13)*9.25)+((12-V14)*9.25)</f>
        <v>444</v>
      </c>
      <c r="W19" s="35">
        <f>((12-W11)*9.25)+((12-W12)*9.25)+((12-W13)*9.25)+((12-W14)*9.25)</f>
        <v>444</v>
      </c>
      <c r="X19" s="35">
        <f>((12-X11)*9.25)+((12-X12)*9.25)+((12-X13)*9.25)+((12-X14)*9.25)</f>
        <v>444</v>
      </c>
      <c r="Y19" s="35">
        <f>((12-Y11)*9.25)+((12-Y12)*9.25)+((12-Y13)*9.25)+((12-Y14)*9.25)</f>
        <v>444</v>
      </c>
      <c r="Z19" s="35">
        <f>((12-Z11)*9.25)+((12-Z12)*9.25)+((12-Z13)*9.25)+((12-Z14)*9.25)</f>
        <v>444</v>
      </c>
      <c r="AA19" s="35">
        <f>((12-AA11)*9.25)+((12-AA12)*9.25)+((12-AA13)*9.25)+((12-AA14)*9.25)</f>
        <v>444</v>
      </c>
      <c r="AB19" s="56">
        <f t="shared" si="2"/>
        <v>1984.125</v>
      </c>
      <c r="AC19" s="57" t="s">
        <v>158</v>
      </c>
      <c r="AD19" s="58"/>
      <c r="AE19" s="57"/>
    </row>
    <row r="20" spans="1:31" s="60" customFormat="1" x14ac:dyDescent="0.25">
      <c r="A20" s="59" t="s">
        <v>159</v>
      </c>
      <c r="B20" s="60">
        <f>SUM(B17:B19)</f>
        <v>-55.875</v>
      </c>
      <c r="C20" s="60">
        <f t="shared" ref="C20:AA20" si="3">SUM(C17:C19)</f>
        <v>161.875</v>
      </c>
      <c r="D20" s="60">
        <f t="shared" si="3"/>
        <v>11.75</v>
      </c>
      <c r="E20" s="60">
        <f t="shared" si="3"/>
        <v>-291.125</v>
      </c>
      <c r="F20" s="60">
        <f t="shared" si="3"/>
        <v>-128.9375</v>
      </c>
      <c r="G20" s="60">
        <f t="shared" si="3"/>
        <v>-115.625</v>
      </c>
      <c r="H20" s="60">
        <f t="shared" si="3"/>
        <v>263.375</v>
      </c>
      <c r="I20" s="60">
        <f t="shared" si="3"/>
        <v>97.125</v>
      </c>
      <c r="J20" s="60">
        <f t="shared" si="3"/>
        <v>247.125</v>
      </c>
      <c r="K20" s="60">
        <f t="shared" si="3"/>
        <v>55.0625</v>
      </c>
      <c r="L20" s="60">
        <f t="shared" si="3"/>
        <v>212.375</v>
      </c>
      <c r="M20" s="60">
        <f t="shared" si="3"/>
        <v>74.875</v>
      </c>
      <c r="N20" s="60">
        <f t="shared" si="3"/>
        <v>-164.375</v>
      </c>
      <c r="O20" s="60">
        <f t="shared" si="3"/>
        <v>-24.8125</v>
      </c>
      <c r="P20" s="60">
        <f t="shared" si="3"/>
        <v>-18.875</v>
      </c>
      <c r="Q20" s="60">
        <f t="shared" si="3"/>
        <v>60.5625</v>
      </c>
      <c r="R20" s="60">
        <f t="shared" si="3"/>
        <v>-66</v>
      </c>
      <c r="S20" s="60">
        <f t="shared" si="3"/>
        <v>244.6875</v>
      </c>
      <c r="T20" s="60">
        <f t="shared" si="3"/>
        <v>198.1875</v>
      </c>
      <c r="U20" s="60">
        <f t="shared" si="3"/>
        <v>4438.5</v>
      </c>
      <c r="V20" s="60">
        <f t="shared" si="3"/>
        <v>4438.5</v>
      </c>
      <c r="W20" s="60">
        <f t="shared" si="3"/>
        <v>4438.5</v>
      </c>
      <c r="X20" s="60">
        <f t="shared" si="3"/>
        <v>4438.5</v>
      </c>
      <c r="Y20" s="60">
        <f t="shared" si="3"/>
        <v>4438.5</v>
      </c>
      <c r="Z20" s="60">
        <f t="shared" si="3"/>
        <v>4438.5</v>
      </c>
      <c r="AA20" s="60">
        <f t="shared" si="3"/>
        <v>4438.5</v>
      </c>
      <c r="AB20" s="61">
        <f>SUM(B20:AA20)</f>
        <v>31830.875</v>
      </c>
      <c r="AC20" s="59" t="s">
        <v>159</v>
      </c>
      <c r="AD20" s="62"/>
    </row>
    <row r="21" spans="1:31" s="1" customFormat="1" x14ac:dyDescent="0.25">
      <c r="A21" s="63"/>
      <c r="AD21" s="64"/>
    </row>
    <row r="22" spans="1:31" s="66" customFormat="1" x14ac:dyDescent="0.25">
      <c r="A22" s="65"/>
      <c r="AD22" s="67"/>
      <c r="AE22" s="65"/>
    </row>
    <row r="23" spans="1:31" x14ac:dyDescent="0.25">
      <c r="AD23" s="44"/>
    </row>
    <row r="24" spans="1:31" x14ac:dyDescent="0.25">
      <c r="AD24" s="68"/>
    </row>
    <row r="25" spans="1:31" x14ac:dyDescent="0.25">
      <c r="R25" s="69" t="s">
        <v>160</v>
      </c>
      <c r="S25" s="69"/>
      <c r="T25" s="69"/>
      <c r="U25" s="69"/>
      <c r="V25" s="69"/>
      <c r="W25" s="69"/>
      <c r="X25" s="69"/>
    </row>
    <row r="26" spans="1:31" x14ac:dyDescent="0.25">
      <c r="R26" s="70"/>
      <c r="S26" s="54"/>
      <c r="T26" s="54" t="s">
        <v>161</v>
      </c>
      <c r="U26" s="54"/>
      <c r="V26" s="54" t="s">
        <v>162</v>
      </c>
      <c r="W26" s="54"/>
      <c r="X26" s="71" t="s">
        <v>163</v>
      </c>
      <c r="AB26" s="72" t="s">
        <v>164</v>
      </c>
    </row>
    <row r="27" spans="1:31" x14ac:dyDescent="0.25">
      <c r="R27" s="73" t="s">
        <v>165</v>
      </c>
      <c r="S27" s="37"/>
      <c r="T27" s="37">
        <f>AC5+AC7+AC6</f>
        <v>3308.5</v>
      </c>
      <c r="U27" s="37"/>
      <c r="V27" s="37">
        <f>AC9+AC10+AC8</f>
        <v>1377.25</v>
      </c>
      <c r="W27" s="37"/>
      <c r="X27" s="74">
        <f>AC12+AC11+AC13+AC14</f>
        <v>1033.5</v>
      </c>
      <c r="AB27" s="75" t="s">
        <v>166</v>
      </c>
    </row>
    <row r="28" spans="1:31" x14ac:dyDescent="0.25">
      <c r="R28" s="76" t="s">
        <v>167</v>
      </c>
      <c r="S28" s="77"/>
      <c r="T28" s="60">
        <f>T27*16.75</f>
        <v>55417.375</v>
      </c>
      <c r="U28" s="60"/>
      <c r="V28" s="60">
        <f>V27*13.5</f>
        <v>18592.875</v>
      </c>
      <c r="W28" s="60"/>
      <c r="X28" s="78">
        <f>((AC11+AC13)*9.25)+((AC14+AC12)*8.5)</f>
        <v>9245.4375</v>
      </c>
      <c r="AB28" s="61">
        <f>T28+V28+X28</f>
        <v>83255.6875</v>
      </c>
    </row>
    <row r="29" spans="1:31" x14ac:dyDescent="0.25">
      <c r="AB29" s="4"/>
    </row>
    <row r="30" spans="1:31" x14ac:dyDescent="0.25">
      <c r="Q30" s="37"/>
      <c r="R30" s="33"/>
      <c r="S30" s="37"/>
      <c r="T30" s="37"/>
      <c r="U30" s="37"/>
      <c r="V30" s="37"/>
      <c r="W30" s="37"/>
      <c r="X30" s="37"/>
      <c r="Y30" s="37"/>
      <c r="Z30" s="37"/>
      <c r="AA30" s="37"/>
      <c r="AB30" s="33"/>
      <c r="AC30" s="37"/>
    </row>
    <row r="31" spans="1:31" x14ac:dyDescent="0.25"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3"/>
      <c r="AC31" s="37"/>
    </row>
    <row r="32" spans="1:31" x14ac:dyDescent="0.25">
      <c r="Q32" s="37"/>
      <c r="R32" s="37"/>
      <c r="S32" s="37"/>
      <c r="T32" s="31"/>
      <c r="U32" s="31"/>
      <c r="V32" s="31"/>
      <c r="W32" s="37"/>
      <c r="X32" s="37"/>
      <c r="Y32" s="37"/>
      <c r="Z32" s="37"/>
      <c r="AA32" s="37"/>
      <c r="AB32" s="31"/>
      <c r="AC32" s="37"/>
    </row>
    <row r="33" spans="17:29" x14ac:dyDescent="0.25"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</row>
    <row r="34" spans="17:29" x14ac:dyDescent="0.25"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</row>
    <row r="35" spans="17:29" x14ac:dyDescent="0.25"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</row>
  </sheetData>
  <mergeCells count="1">
    <mergeCell ref="R25:X2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64"/>
  <sheetViews>
    <sheetView workbookViewId="0">
      <selection activeCell="E15" sqref="E15"/>
    </sheetView>
  </sheetViews>
  <sheetFormatPr defaultRowHeight="15" x14ac:dyDescent="0.25"/>
  <cols>
    <col min="1" max="1" width="32.140625" style="5" bestFit="1" customWidth="1"/>
    <col min="2" max="2" width="21" bestFit="1" customWidth="1"/>
    <col min="3" max="3" width="18.5703125" customWidth="1"/>
    <col min="4" max="4" width="51" style="5" customWidth="1"/>
    <col min="5" max="5" width="63.42578125" customWidth="1"/>
    <col min="6" max="7" width="10.5703125" bestFit="1" customWidth="1"/>
    <col min="8" max="12" width="10.5703125" customWidth="1"/>
    <col min="13" max="13" width="11.5703125" bestFit="1" customWidth="1"/>
    <col min="15" max="15" width="15.140625" bestFit="1" customWidth="1"/>
    <col min="16" max="16" width="11.5703125" style="3" bestFit="1" customWidth="1"/>
    <col min="17" max="17" width="15.42578125" bestFit="1" customWidth="1"/>
  </cols>
  <sheetData>
    <row r="1" spans="1:17" x14ac:dyDescent="0.25">
      <c r="A1" s="147" t="s">
        <v>69</v>
      </c>
      <c r="B1" s="147"/>
      <c r="C1" s="147"/>
      <c r="D1" s="147"/>
    </row>
    <row r="2" spans="1:17" x14ac:dyDescent="0.25">
      <c r="A2" s="147"/>
      <c r="B2" s="147"/>
      <c r="C2" s="147"/>
      <c r="D2" s="147"/>
    </row>
    <row r="3" spans="1:17" x14ac:dyDescent="0.25">
      <c r="A3" s="7"/>
      <c r="B3" s="1"/>
      <c r="C3" s="1"/>
      <c r="D3" s="6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2"/>
      <c r="Q3" s="1"/>
    </row>
    <row r="4" spans="1:17" x14ac:dyDescent="0.25">
      <c r="A4" s="19" t="s">
        <v>70</v>
      </c>
      <c r="B4" s="20" t="s">
        <v>94</v>
      </c>
      <c r="C4" s="21" t="s">
        <v>81</v>
      </c>
      <c r="D4" s="22" t="s">
        <v>93</v>
      </c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2"/>
      <c r="Q4" s="1"/>
    </row>
    <row r="5" spans="1:17" x14ac:dyDescent="0.25">
      <c r="A5" s="7" t="s">
        <v>71</v>
      </c>
      <c r="B5" s="1" t="s">
        <v>74</v>
      </c>
      <c r="C5" s="2"/>
      <c r="D5" s="6" t="s">
        <v>92</v>
      </c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2"/>
      <c r="Q5" s="1"/>
    </row>
    <row r="6" spans="1:17" s="37" customFormat="1" x14ac:dyDescent="0.25">
      <c r="A6" s="30" t="s">
        <v>72</v>
      </c>
      <c r="B6" s="35" t="s">
        <v>75</v>
      </c>
      <c r="C6" s="32"/>
      <c r="D6" s="36" t="s">
        <v>92</v>
      </c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2"/>
      <c r="Q6" s="35"/>
    </row>
    <row r="7" spans="1:17" s="33" customFormat="1" x14ac:dyDescent="0.25">
      <c r="A7" s="30" t="s">
        <v>73</v>
      </c>
      <c r="B7" s="31" t="s">
        <v>76</v>
      </c>
      <c r="C7" s="32"/>
      <c r="D7" s="6" t="s">
        <v>92</v>
      </c>
      <c r="E7" s="31"/>
      <c r="F7" s="31"/>
      <c r="G7" s="31"/>
      <c r="H7" s="31"/>
      <c r="I7" s="31"/>
      <c r="J7" s="31"/>
      <c r="K7" s="31"/>
      <c r="L7" s="31"/>
      <c r="M7" s="31"/>
      <c r="O7" s="31"/>
      <c r="P7" s="34"/>
      <c r="Q7" s="31"/>
    </row>
    <row r="8" spans="1:17" x14ac:dyDescent="0.25">
      <c r="A8" s="7"/>
      <c r="B8" s="1" t="s">
        <v>77</v>
      </c>
      <c r="C8" s="3"/>
      <c r="D8" s="6" t="s">
        <v>92</v>
      </c>
    </row>
    <row r="9" spans="1:17" x14ac:dyDescent="0.25">
      <c r="A9" s="7"/>
      <c r="B9" s="1" t="s">
        <v>78</v>
      </c>
      <c r="C9" s="3"/>
      <c r="D9" s="6" t="s">
        <v>92</v>
      </c>
    </row>
    <row r="10" spans="1:17" x14ac:dyDescent="0.25">
      <c r="A10" s="7"/>
      <c r="B10" s="1" t="s">
        <v>79</v>
      </c>
      <c r="C10" s="3"/>
      <c r="D10" s="6" t="s">
        <v>92</v>
      </c>
    </row>
    <row r="11" spans="1:17" x14ac:dyDescent="0.25">
      <c r="A11" s="7"/>
      <c r="B11" s="1" t="s">
        <v>80</v>
      </c>
      <c r="C11" s="3"/>
      <c r="D11" s="6" t="s">
        <v>92</v>
      </c>
    </row>
    <row r="12" spans="1:17" x14ac:dyDescent="0.25">
      <c r="A12" s="7" t="s">
        <v>82</v>
      </c>
      <c r="D12" s="6" t="s">
        <v>95</v>
      </c>
    </row>
    <row r="13" spans="1:17" x14ac:dyDescent="0.25">
      <c r="A13" s="7" t="s">
        <v>83</v>
      </c>
      <c r="C13" s="3"/>
      <c r="D13" s="6" t="s">
        <v>92</v>
      </c>
    </row>
    <row r="14" spans="1:17" x14ac:dyDescent="0.25">
      <c r="A14" s="7" t="s">
        <v>84</v>
      </c>
      <c r="D14" s="6" t="s">
        <v>95</v>
      </c>
    </row>
    <row r="15" spans="1:17" x14ac:dyDescent="0.25">
      <c r="A15" s="7" t="s">
        <v>85</v>
      </c>
      <c r="D15" s="6" t="s">
        <v>96</v>
      </c>
    </row>
    <row r="16" spans="1:17" ht="30" x14ac:dyDescent="0.25">
      <c r="A16" s="7" t="s">
        <v>86</v>
      </c>
      <c r="C16" s="3"/>
      <c r="D16" s="5" t="s">
        <v>91</v>
      </c>
    </row>
    <row r="17" spans="1:16" x14ac:dyDescent="0.25">
      <c r="A17" s="7" t="s">
        <v>87</v>
      </c>
    </row>
    <row r="18" spans="1:16" x14ac:dyDescent="0.25">
      <c r="A18" s="7" t="s">
        <v>88</v>
      </c>
      <c r="C18" t="s">
        <v>89</v>
      </c>
    </row>
    <row r="19" spans="1:16" ht="30" x14ac:dyDescent="0.25">
      <c r="A19" s="7" t="s">
        <v>90</v>
      </c>
      <c r="D19" s="5" t="s">
        <v>97</v>
      </c>
    </row>
    <row r="20" spans="1:16" x14ac:dyDescent="0.25">
      <c r="A20" s="7" t="s">
        <v>98</v>
      </c>
      <c r="C20" s="3"/>
      <c r="D20" s="5" t="s">
        <v>118</v>
      </c>
    </row>
    <row r="21" spans="1:16" x14ac:dyDescent="0.25">
      <c r="A21" s="7"/>
    </row>
    <row r="22" spans="1:16" s="11" customFormat="1" x14ac:dyDescent="0.25">
      <c r="A22" s="25"/>
      <c r="D22" s="12"/>
      <c r="P22" s="13"/>
    </row>
    <row r="23" spans="1:16" s="8" customFormat="1" x14ac:dyDescent="0.25">
      <c r="A23" s="26"/>
      <c r="D23" s="9"/>
      <c r="P23" s="10"/>
    </row>
    <row r="24" spans="1:16" x14ac:dyDescent="0.25">
      <c r="A24" s="19" t="s">
        <v>99</v>
      </c>
      <c r="B24" s="20" t="s">
        <v>94</v>
      </c>
      <c r="C24" s="18" t="s">
        <v>81</v>
      </c>
      <c r="D24" s="19" t="s">
        <v>93</v>
      </c>
    </row>
    <row r="25" spans="1:16" ht="30" x14ac:dyDescent="0.25">
      <c r="A25" s="7" t="s">
        <v>100</v>
      </c>
      <c r="C25" s="1">
        <f>'Update by Month'!O2+'Update by Month'!O3</f>
        <v>0</v>
      </c>
      <c r="D25" s="5" t="s">
        <v>101</v>
      </c>
    </row>
    <row r="26" spans="1:16" ht="30" x14ac:dyDescent="0.25">
      <c r="A26" s="7" t="s">
        <v>102</v>
      </c>
      <c r="C26" s="1">
        <f>SUM('Update by Month'!O4:O11)</f>
        <v>0</v>
      </c>
      <c r="D26" s="5" t="s">
        <v>103</v>
      </c>
    </row>
    <row r="27" spans="1:16" ht="45" x14ac:dyDescent="0.25">
      <c r="A27" s="7" t="s">
        <v>125</v>
      </c>
      <c r="C27" s="1">
        <f>'Update by Month'!O18</f>
        <v>0</v>
      </c>
      <c r="D27" s="5" t="s">
        <v>108</v>
      </c>
    </row>
    <row r="28" spans="1:16" ht="30" x14ac:dyDescent="0.25">
      <c r="A28" s="7" t="s">
        <v>126</v>
      </c>
      <c r="D28" s="5" t="s">
        <v>109</v>
      </c>
    </row>
    <row r="29" spans="1:16" ht="45" x14ac:dyDescent="0.25">
      <c r="A29" s="7" t="s">
        <v>127</v>
      </c>
      <c r="C29" s="1">
        <f>'Update by Month'!O20</f>
        <v>0</v>
      </c>
      <c r="D29" s="5" t="s">
        <v>110</v>
      </c>
    </row>
    <row r="30" spans="1:16" ht="45" x14ac:dyDescent="0.25">
      <c r="A30" s="7" t="s">
        <v>128</v>
      </c>
      <c r="B30" s="5" t="s">
        <v>111</v>
      </c>
      <c r="C30" s="1">
        <f>'Update by Month'!O21</f>
        <v>0</v>
      </c>
      <c r="D30" s="5" t="s">
        <v>119</v>
      </c>
    </row>
    <row r="31" spans="1:16" x14ac:dyDescent="0.25">
      <c r="A31" s="7" t="s">
        <v>129</v>
      </c>
      <c r="C31" t="s">
        <v>89</v>
      </c>
    </row>
    <row r="32" spans="1:16" x14ac:dyDescent="0.25">
      <c r="A32" s="7" t="s">
        <v>130</v>
      </c>
      <c r="B32" t="s">
        <v>112</v>
      </c>
      <c r="C32" s="2"/>
      <c r="D32" s="6" t="s">
        <v>92</v>
      </c>
    </row>
    <row r="33" spans="1:16" x14ac:dyDescent="0.25">
      <c r="A33" s="7"/>
      <c r="B33" t="s">
        <v>112</v>
      </c>
      <c r="C33" s="2"/>
      <c r="D33" s="6" t="s">
        <v>92</v>
      </c>
    </row>
    <row r="34" spans="1:16" x14ac:dyDescent="0.25">
      <c r="A34" s="7"/>
      <c r="B34" t="s">
        <v>112</v>
      </c>
      <c r="C34" s="2"/>
      <c r="D34" s="6" t="s">
        <v>92</v>
      </c>
    </row>
    <row r="35" spans="1:16" x14ac:dyDescent="0.25">
      <c r="A35" s="7"/>
      <c r="B35" t="s">
        <v>113</v>
      </c>
      <c r="C35" s="2"/>
      <c r="D35" s="6" t="s">
        <v>92</v>
      </c>
    </row>
    <row r="36" spans="1:16" ht="30" x14ac:dyDescent="0.25">
      <c r="A36" s="7"/>
      <c r="B36" t="s">
        <v>114</v>
      </c>
      <c r="C36" s="2"/>
      <c r="D36" s="6" t="s">
        <v>115</v>
      </c>
    </row>
    <row r="37" spans="1:16" ht="30" x14ac:dyDescent="0.25">
      <c r="A37" s="7" t="s">
        <v>131</v>
      </c>
      <c r="D37" s="5" t="s">
        <v>117</v>
      </c>
    </row>
    <row r="38" spans="1:16" x14ac:dyDescent="0.25">
      <c r="A38" s="7" t="s">
        <v>132</v>
      </c>
      <c r="C38" t="s">
        <v>89</v>
      </c>
    </row>
    <row r="39" spans="1:16" ht="30" x14ac:dyDescent="0.25">
      <c r="A39" s="7" t="s">
        <v>133</v>
      </c>
      <c r="D39" s="5" t="s">
        <v>116</v>
      </c>
    </row>
    <row r="40" spans="1:16" x14ac:dyDescent="0.25">
      <c r="A40" s="7"/>
    </row>
    <row r="41" spans="1:16" s="15" customFormat="1" x14ac:dyDescent="0.25">
      <c r="A41" s="16"/>
      <c r="D41" s="16"/>
      <c r="P41" s="17"/>
    </row>
    <row r="43" spans="1:16" s="4" customFormat="1" x14ac:dyDescent="0.25">
      <c r="A43" s="19" t="s">
        <v>120</v>
      </c>
      <c r="B43" s="20" t="s">
        <v>94</v>
      </c>
      <c r="C43" s="18" t="s">
        <v>139</v>
      </c>
      <c r="D43" s="19" t="s">
        <v>140</v>
      </c>
      <c r="E43" s="18" t="s">
        <v>93</v>
      </c>
      <c r="P43" s="23"/>
    </row>
    <row r="44" spans="1:16" x14ac:dyDescent="0.25">
      <c r="A44" s="7" t="s">
        <v>121</v>
      </c>
      <c r="C44" s="14"/>
      <c r="D44" s="24"/>
    </row>
    <row r="45" spans="1:16" x14ac:dyDescent="0.25">
      <c r="A45" s="7" t="s">
        <v>122</v>
      </c>
      <c r="C45" s="14"/>
      <c r="D45" s="24"/>
    </row>
    <row r="46" spans="1:16" x14ac:dyDescent="0.25">
      <c r="A46" s="7" t="s">
        <v>123</v>
      </c>
      <c r="C46" s="14"/>
      <c r="D46" s="24"/>
    </row>
    <row r="47" spans="1:16" x14ac:dyDescent="0.25">
      <c r="A47" s="7" t="s">
        <v>124</v>
      </c>
      <c r="C47" s="14"/>
      <c r="D47" s="24"/>
    </row>
    <row r="48" spans="1:16" x14ac:dyDescent="0.25">
      <c r="A48" s="7" t="s">
        <v>134</v>
      </c>
      <c r="C48" s="14"/>
      <c r="D48" s="24"/>
    </row>
    <row r="49" spans="1:16" x14ac:dyDescent="0.25">
      <c r="A49" s="7" t="s">
        <v>135</v>
      </c>
      <c r="C49" s="14"/>
      <c r="D49" s="24"/>
    </row>
    <row r="50" spans="1:16" ht="30" x14ac:dyDescent="0.25">
      <c r="A50" s="7" t="s">
        <v>136</v>
      </c>
      <c r="C50" s="14"/>
      <c r="D50" s="146"/>
      <c r="E50" s="5" t="s">
        <v>137</v>
      </c>
    </row>
    <row r="51" spans="1:16" x14ac:dyDescent="0.25">
      <c r="A51" s="7"/>
    </row>
    <row r="52" spans="1:16" s="15" customFormat="1" x14ac:dyDescent="0.25">
      <c r="A52" s="27"/>
      <c r="D52" s="16"/>
      <c r="P52" s="17"/>
    </row>
    <row r="53" spans="1:16" x14ac:dyDescent="0.25">
      <c r="A53" s="7"/>
    </row>
    <row r="54" spans="1:16" ht="30" x14ac:dyDescent="0.25">
      <c r="A54" s="29" t="s">
        <v>138</v>
      </c>
      <c r="B54" s="28" t="s">
        <v>94</v>
      </c>
      <c r="C54" s="28" t="s">
        <v>81</v>
      </c>
      <c r="D54" s="29" t="s">
        <v>93</v>
      </c>
    </row>
    <row r="55" spans="1:16" ht="30" x14ac:dyDescent="0.25">
      <c r="A55" s="7"/>
      <c r="B55" t="s">
        <v>145</v>
      </c>
      <c r="D55" s="5" t="s">
        <v>142</v>
      </c>
    </row>
    <row r="56" spans="1:16" x14ac:dyDescent="0.25">
      <c r="A56" s="7"/>
      <c r="B56" t="s">
        <v>143</v>
      </c>
    </row>
    <row r="57" spans="1:16" x14ac:dyDescent="0.25">
      <c r="A57" s="7"/>
      <c r="B57" t="s">
        <v>144</v>
      </c>
    </row>
    <row r="58" spans="1:16" x14ac:dyDescent="0.25">
      <c r="A58" s="7"/>
    </row>
    <row r="59" spans="1:16" s="15" customFormat="1" x14ac:dyDescent="0.25">
      <c r="A59" s="27"/>
      <c r="D59" s="16"/>
      <c r="P59" s="17"/>
    </row>
    <row r="60" spans="1:16" x14ac:dyDescent="0.25">
      <c r="A60" s="7"/>
    </row>
    <row r="61" spans="1:16" x14ac:dyDescent="0.25">
      <c r="A61" s="29" t="s">
        <v>141</v>
      </c>
      <c r="B61" s="28" t="s">
        <v>94</v>
      </c>
      <c r="C61" s="28" t="s">
        <v>81</v>
      </c>
      <c r="D61" s="29" t="s">
        <v>93</v>
      </c>
    </row>
    <row r="62" spans="1:16" ht="30" x14ac:dyDescent="0.25">
      <c r="B62" t="s">
        <v>145</v>
      </c>
      <c r="D62" s="5" t="s">
        <v>142</v>
      </c>
    </row>
    <row r="63" spans="1:16" x14ac:dyDescent="0.25">
      <c r="B63" t="s">
        <v>143</v>
      </c>
    </row>
    <row r="64" spans="1:16" x14ac:dyDescent="0.25">
      <c r="B64" t="s">
        <v>144</v>
      </c>
    </row>
  </sheetData>
  <mergeCells count="1">
    <mergeCell ref="A1:D2"/>
  </mergeCells>
  <printOptions gridLines="1"/>
  <pageMargins left="0.2" right="0.2" top="0.75" bottom="0.75" header="0.3" footer="0.3"/>
  <pageSetup scale="7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Update by Month</vt:lpstr>
      <vt:lpstr>PT Payroll</vt:lpstr>
      <vt:lpstr>Annual Report Tracking</vt:lpstr>
      <vt:lpstr>'Annual Report Tracking'!Print_Area</vt:lpstr>
      <vt:lpstr>'Update by Month'!Print_Area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Evers</dc:creator>
  <cp:lastModifiedBy>Jen Bernetzke</cp:lastModifiedBy>
  <cp:lastPrinted>2019-01-09T19:15:37Z</cp:lastPrinted>
  <dcterms:created xsi:type="dcterms:W3CDTF">2016-02-08T15:31:54Z</dcterms:created>
  <dcterms:modified xsi:type="dcterms:W3CDTF">2021-05-05T14:58:09Z</dcterms:modified>
</cp:coreProperties>
</file>